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<sst xmlns="http://schemas.openxmlformats.org/spreadsheetml/2006/main" count="534" uniqueCount="354">
  <si>
    <t>衡山县2020年公开招聘事业单位工作人员综合成绩公示表</t>
  </si>
  <si>
    <t>序号</t>
  </si>
  <si>
    <t>笔试准考证</t>
  </si>
  <si>
    <t>姓名</t>
  </si>
  <si>
    <t>报考岗位</t>
  </si>
  <si>
    <t>笔试成绩</t>
  </si>
  <si>
    <t>面试成绩</t>
  </si>
  <si>
    <t>综合成绩
(笔试成绩*60%+面试成绩*40%)</t>
  </si>
  <si>
    <t>2020201010213</t>
  </si>
  <si>
    <t>201_文字综合人员（一）</t>
  </si>
  <si>
    <t>2020201010812</t>
  </si>
  <si>
    <t>2020201010117</t>
  </si>
  <si>
    <t>2020201010632</t>
  </si>
  <si>
    <t>2020201010209</t>
  </si>
  <si>
    <t>2020201010119</t>
  </si>
  <si>
    <t>2020201010809</t>
  </si>
  <si>
    <t>2020201010421</t>
  </si>
  <si>
    <t>2020201010216</t>
  </si>
  <si>
    <t>2020201010527</t>
  </si>
  <si>
    <t>2020201010202</t>
  </si>
  <si>
    <t>2020201010502</t>
  </si>
  <si>
    <t>2020201010531</t>
  </si>
  <si>
    <t>2020201010102</t>
  </si>
  <si>
    <t>2020201010204</t>
  </si>
  <si>
    <t>2020201010506</t>
  </si>
  <si>
    <t>2020201010110</t>
  </si>
  <si>
    <t>2020201010435</t>
  </si>
  <si>
    <t>2020201010430</t>
  </si>
  <si>
    <t>2020201010101</t>
  </si>
  <si>
    <t>2020201010624</t>
  </si>
  <si>
    <t>2020202010835</t>
  </si>
  <si>
    <t>202文字综合人员（二）</t>
  </si>
  <si>
    <t>2020202011226</t>
  </si>
  <si>
    <t>2020202010834</t>
  </si>
  <si>
    <t>2020202011035</t>
  </si>
  <si>
    <t>2020202011202</t>
  </si>
  <si>
    <t>2020202010931</t>
  </si>
  <si>
    <t>2020202010902</t>
  </si>
  <si>
    <t>2020202011101</t>
  </si>
  <si>
    <t>2020202010926</t>
  </si>
  <si>
    <t>2020202010833</t>
  </si>
  <si>
    <t>2020202010904</t>
  </si>
  <si>
    <t>2020202011135</t>
  </si>
  <si>
    <t>2020202010831</t>
  </si>
  <si>
    <t>2020202011028</t>
  </si>
  <si>
    <t>2020202011110</t>
  </si>
  <si>
    <t>2020202011018</t>
  </si>
  <si>
    <t>2020202011125</t>
  </si>
  <si>
    <t>2020202011026</t>
  </si>
  <si>
    <t>2020202011301</t>
  </si>
  <si>
    <t>2020202010930</t>
  </si>
  <si>
    <t>2020202011031</t>
  </si>
  <si>
    <t>2020202010916</t>
  </si>
  <si>
    <t>2020202011133</t>
  </si>
  <si>
    <t>2020202011008</t>
  </si>
  <si>
    <t>2020202010901</t>
  </si>
  <si>
    <t>2020202011013</t>
  </si>
  <si>
    <t>2020202011326</t>
  </si>
  <si>
    <t>2020202010928</t>
  </si>
  <si>
    <t>2020202011007</t>
  </si>
  <si>
    <t>2020202011124</t>
  </si>
  <si>
    <t>2020202011214</t>
  </si>
  <si>
    <t>2020202011324</t>
  </si>
  <si>
    <t>2020203020303</t>
  </si>
  <si>
    <t>203财务人员</t>
  </si>
  <si>
    <t>2020203020322</t>
  </si>
  <si>
    <t>2020203020105</t>
  </si>
  <si>
    <t>2020203020301</t>
  </si>
  <si>
    <t>2020203020230</t>
  </si>
  <si>
    <t>2020203020128</t>
  </si>
  <si>
    <t>2020203020117</t>
  </si>
  <si>
    <t>2020203020204</t>
  </si>
  <si>
    <t>2020203020314</t>
  </si>
  <si>
    <t>2020203020233</t>
  </si>
  <si>
    <t>2020203020433</t>
  </si>
  <si>
    <t>2020203020434</t>
  </si>
  <si>
    <t>2020203020218</t>
  </si>
  <si>
    <t>2020203020329</t>
  </si>
  <si>
    <t>2020203020312</t>
  </si>
  <si>
    <t>2020203020328</t>
  </si>
  <si>
    <t>2020203020112</t>
  </si>
  <si>
    <t>2020203020108</t>
  </si>
  <si>
    <t>2020203020103</t>
  </si>
  <si>
    <t>2020203020325</t>
  </si>
  <si>
    <t>2020203020222</t>
  </si>
  <si>
    <t>2020203020132</t>
  </si>
  <si>
    <t>2020203020101</t>
  </si>
  <si>
    <t>2020203020106</t>
  </si>
  <si>
    <t>2020204020529</t>
  </si>
  <si>
    <t>204造价审核人员</t>
  </si>
  <si>
    <t>2020204020714</t>
  </si>
  <si>
    <t>2020204020530</t>
  </si>
  <si>
    <t>2020204020525</t>
  </si>
  <si>
    <t>2020204020607</t>
  </si>
  <si>
    <t>2020204020521</t>
  </si>
  <si>
    <t>2020204020515</t>
  </si>
  <si>
    <t>2020204020603</t>
  </si>
  <si>
    <t>2020204020628</t>
  </si>
  <si>
    <t>2020204020635</t>
  </si>
  <si>
    <t>罗丽</t>
  </si>
  <si>
    <t>2020206020725</t>
  </si>
  <si>
    <t>206新闻宣传</t>
  </si>
  <si>
    <t>2020206020729</t>
  </si>
  <si>
    <t>2020207011332</t>
  </si>
  <si>
    <t>207综合管理</t>
  </si>
  <si>
    <t>2020207011401</t>
  </si>
  <si>
    <t>2020208020805</t>
  </si>
  <si>
    <t>208工程技术</t>
  </si>
  <si>
    <t>2020208020806</t>
  </si>
  <si>
    <t>2020209020831</t>
  </si>
  <si>
    <t>209法律实务</t>
  </si>
  <si>
    <t>2020209020833</t>
  </si>
  <si>
    <t>2020210021026</t>
  </si>
  <si>
    <t>210信息管理</t>
  </si>
  <si>
    <t>0</t>
  </si>
  <si>
    <t>2020210021102</t>
  </si>
  <si>
    <t>76.60</t>
  </si>
  <si>
    <t>2020211011507</t>
  </si>
  <si>
    <t>211综合管理</t>
  </si>
  <si>
    <t>2020211011418</t>
  </si>
  <si>
    <t>80.60</t>
  </si>
  <si>
    <t>2020212021216</t>
  </si>
  <si>
    <t>212信息技术</t>
  </si>
  <si>
    <t>2020212021212</t>
  </si>
  <si>
    <t>2020212021226</t>
  </si>
  <si>
    <t>79.26</t>
  </si>
  <si>
    <t>2020212021210</t>
  </si>
  <si>
    <t>80.16</t>
  </si>
  <si>
    <t>2020213020907</t>
  </si>
  <si>
    <t>213法律实务</t>
  </si>
  <si>
    <t>83.10</t>
  </si>
  <si>
    <t>2020213020902</t>
  </si>
  <si>
    <t>2020214011531</t>
  </si>
  <si>
    <t>214综合管理</t>
  </si>
  <si>
    <t>77.52</t>
  </si>
  <si>
    <t>2020214011528</t>
  </si>
  <si>
    <t>81.62</t>
  </si>
  <si>
    <t>2020215011601</t>
  </si>
  <si>
    <t>215综合管理</t>
  </si>
  <si>
    <t>82.07</t>
  </si>
  <si>
    <t>2020215011607</t>
  </si>
  <si>
    <t>78.20</t>
  </si>
  <si>
    <t>2020216013035</t>
  </si>
  <si>
    <t>216金融管理</t>
  </si>
  <si>
    <t>81.54</t>
  </si>
  <si>
    <t>2020216013108</t>
  </si>
  <si>
    <t>82.92</t>
  </si>
  <si>
    <t>2020217011625</t>
  </si>
  <si>
    <t>217综合管理</t>
  </si>
  <si>
    <t>83.60</t>
  </si>
  <si>
    <t>2020217011635</t>
  </si>
  <si>
    <t>76.84</t>
  </si>
  <si>
    <t>2020218011721</t>
  </si>
  <si>
    <t>218综合管理</t>
  </si>
  <si>
    <t>81.75</t>
  </si>
  <si>
    <t>2020218011714</t>
  </si>
  <si>
    <t>76.14</t>
  </si>
  <si>
    <t>2020219020916</t>
  </si>
  <si>
    <t>219法律实务</t>
  </si>
  <si>
    <t>81.14</t>
  </si>
  <si>
    <t>2020219020914</t>
  </si>
  <si>
    <t>75.36</t>
  </si>
  <si>
    <t>2020220020918</t>
  </si>
  <si>
    <t>220法律实务</t>
  </si>
  <si>
    <t>2020220020919</t>
  </si>
  <si>
    <t>81.00</t>
  </si>
  <si>
    <t>2020221013127</t>
  </si>
  <si>
    <t>221管理人员</t>
  </si>
  <si>
    <t>2020221013213</t>
  </si>
  <si>
    <t>81.34</t>
  </si>
  <si>
    <t>2020221013201</t>
  </si>
  <si>
    <t>80.18</t>
  </si>
  <si>
    <t>2020221013222</t>
  </si>
  <si>
    <t>2020221013233</t>
  </si>
  <si>
    <t>2020221013214</t>
  </si>
  <si>
    <t>80.43</t>
  </si>
  <si>
    <t>2020221013221</t>
  </si>
  <si>
    <t>82.88</t>
  </si>
  <si>
    <t>2020221013202</t>
  </si>
  <si>
    <t>77.56</t>
  </si>
  <si>
    <t>2020223021229</t>
  </si>
  <si>
    <t>223信息技术</t>
  </si>
  <si>
    <t>79.98</t>
  </si>
  <si>
    <t>2020223021231</t>
  </si>
  <si>
    <t>79.14</t>
  </si>
  <si>
    <t>2020224021430</t>
  </si>
  <si>
    <t>224城市规划</t>
  </si>
  <si>
    <t>77.08</t>
  </si>
  <si>
    <t>2020224021501</t>
  </si>
  <si>
    <t>82.08</t>
  </si>
  <si>
    <t>2020224021509</t>
  </si>
  <si>
    <t>78.70</t>
  </si>
  <si>
    <t>2020224021503</t>
  </si>
  <si>
    <t>78.58</t>
  </si>
  <si>
    <t>2020225020929</t>
  </si>
  <si>
    <t>225法律实务</t>
  </si>
  <si>
    <t>83.14</t>
  </si>
  <si>
    <t>2020225020931</t>
  </si>
  <si>
    <t>80.96</t>
  </si>
  <si>
    <t>2020226021111</t>
  </si>
  <si>
    <t>226信息管理</t>
  </si>
  <si>
    <t>82.32</t>
  </si>
  <si>
    <t>2020226021106</t>
  </si>
  <si>
    <t>79.22</t>
  </si>
  <si>
    <t>2020228021519</t>
  </si>
  <si>
    <t>228工程设计</t>
  </si>
  <si>
    <t>79.82</t>
  </si>
  <si>
    <t>2020228021513</t>
  </si>
  <si>
    <t>78.44</t>
  </si>
  <si>
    <t>2020231013318</t>
  </si>
  <si>
    <t>231交通工程</t>
  </si>
  <si>
    <t>81.02</t>
  </si>
  <si>
    <t>2020231013317</t>
  </si>
  <si>
    <t>80.62</t>
  </si>
  <si>
    <t>2020232021526</t>
  </si>
  <si>
    <t>232公路养护</t>
  </si>
  <si>
    <t>2020233013325</t>
  </si>
  <si>
    <t>233_水利管理</t>
  </si>
  <si>
    <t>2020233013327</t>
  </si>
  <si>
    <t>2020234011725</t>
  </si>
  <si>
    <t>234综合管理</t>
  </si>
  <si>
    <t>2020234011724</t>
  </si>
  <si>
    <t>2020235013331</t>
  </si>
  <si>
    <t>235水利管理</t>
  </si>
  <si>
    <t>2020236021528</t>
  </si>
  <si>
    <t>236检验检测员</t>
  </si>
  <si>
    <t>2020236021529</t>
  </si>
  <si>
    <t>2020237021522</t>
  </si>
  <si>
    <t>237工程设计</t>
  </si>
  <si>
    <t>2020239021611</t>
  </si>
  <si>
    <t>239外贸管理</t>
  </si>
  <si>
    <t>2020239021616</t>
  </si>
  <si>
    <t>2020240021706</t>
  </si>
  <si>
    <t>240招商管理</t>
  </si>
  <si>
    <t>2020240021624</t>
  </si>
  <si>
    <t>2020241021718</t>
  </si>
  <si>
    <t>241讲解员</t>
  </si>
  <si>
    <t>2020242021735</t>
  </si>
  <si>
    <t>242旅游管理</t>
  </si>
  <si>
    <t>81.36</t>
  </si>
  <si>
    <t>2020242021733</t>
  </si>
  <si>
    <t>79.48</t>
  </si>
  <si>
    <t>2020243021820</t>
  </si>
  <si>
    <t>243审计员</t>
  </si>
  <si>
    <t>2020243021822</t>
  </si>
  <si>
    <t>2020244021309</t>
  </si>
  <si>
    <t>244信息技术</t>
  </si>
  <si>
    <t>2020244021311</t>
  </si>
  <si>
    <t>2020245021002</t>
  </si>
  <si>
    <t>245法律实务</t>
  </si>
  <si>
    <t>2020245020935</t>
  </si>
  <si>
    <t>2020246011735</t>
  </si>
  <si>
    <t>246综合管理</t>
  </si>
  <si>
    <t>2020246011813</t>
  </si>
  <si>
    <t>2020247021320</t>
  </si>
  <si>
    <t>247信息技术</t>
  </si>
  <si>
    <t>2020247021318</t>
  </si>
  <si>
    <t>2020248021910</t>
  </si>
  <si>
    <t>248安监员</t>
  </si>
  <si>
    <t>2020248021906</t>
  </si>
  <si>
    <t>冉师米</t>
  </si>
  <si>
    <t>2020249021922</t>
  </si>
  <si>
    <t>249食品药品检测</t>
  </si>
  <si>
    <t>2020249021918</t>
  </si>
  <si>
    <t>2020250022007</t>
  </si>
  <si>
    <t>250综合执法人员</t>
  </si>
  <si>
    <t>2020250021932</t>
  </si>
  <si>
    <t>2020251022034</t>
  </si>
  <si>
    <t>251综合执法人员</t>
  </si>
  <si>
    <t>2020251022030</t>
  </si>
  <si>
    <t>2020252022210</t>
  </si>
  <si>
    <t>252综合执法人员</t>
  </si>
  <si>
    <t>2020252022207</t>
  </si>
  <si>
    <t>2020253021421</t>
  </si>
  <si>
    <t>253信息技术</t>
  </si>
  <si>
    <t>2020253021415</t>
  </si>
  <si>
    <t>2020254021004</t>
  </si>
  <si>
    <t>254法律实务</t>
  </si>
  <si>
    <t>2020254021013</t>
  </si>
  <si>
    <t>2020255022321</t>
  </si>
  <si>
    <t>255乡镇医审员</t>
  </si>
  <si>
    <t>2020255022310</t>
  </si>
  <si>
    <t>2020255022315</t>
  </si>
  <si>
    <t>2020255022335</t>
  </si>
  <si>
    <t>2020255022320</t>
  </si>
  <si>
    <t>2020255022333</t>
  </si>
  <si>
    <t>2020257011818</t>
  </si>
  <si>
    <t>257综合管理</t>
  </si>
  <si>
    <t>2020257011819</t>
  </si>
  <si>
    <t>2020258020825</t>
  </si>
  <si>
    <t>258工程技术</t>
  </si>
  <si>
    <t>2020258020810</t>
  </si>
  <si>
    <t>2020258020823</t>
  </si>
  <si>
    <t>2020258020820</t>
  </si>
  <si>
    <t>2020259011901</t>
  </si>
  <si>
    <t>259综合管理</t>
  </si>
  <si>
    <t>2020259011904</t>
  </si>
  <si>
    <t>2020260011927</t>
  </si>
  <si>
    <t>260综合管理</t>
  </si>
  <si>
    <t>2020260011926</t>
  </si>
  <si>
    <t>2020261012033</t>
  </si>
  <si>
    <t>261综合管理</t>
  </si>
  <si>
    <t>2020261012029</t>
  </si>
  <si>
    <t>2020261012101</t>
  </si>
  <si>
    <t>2020261012021</t>
  </si>
  <si>
    <t>罗丰</t>
  </si>
  <si>
    <t>2020262012129</t>
  </si>
  <si>
    <t>262综合管理</t>
  </si>
  <si>
    <t>2020262012132</t>
  </si>
  <si>
    <t>2020262012120</t>
  </si>
  <si>
    <t>2020262012119</t>
  </si>
  <si>
    <t>2020263012229</t>
  </si>
  <si>
    <t>何靖</t>
  </si>
  <si>
    <t>263综合管理</t>
  </si>
  <si>
    <t>2020263012416</t>
  </si>
  <si>
    <t>2020263012508</t>
  </si>
  <si>
    <t>2020263012309</t>
  </si>
  <si>
    <t>2020263012211</t>
  </si>
  <si>
    <t>2020263012326</t>
  </si>
  <si>
    <t>2020265022417</t>
  </si>
  <si>
    <t>265宣传报道</t>
  </si>
  <si>
    <t>2020265022420</t>
  </si>
  <si>
    <t>2020267012627</t>
  </si>
  <si>
    <t>267综合管理</t>
  </si>
  <si>
    <t>2020267012633</t>
  </si>
  <si>
    <t>2020268021122</t>
  </si>
  <si>
    <t>268信息管理</t>
  </si>
  <si>
    <t>2020268021119</t>
  </si>
  <si>
    <t>2020268021118</t>
  </si>
  <si>
    <t>2020268021201</t>
  </si>
  <si>
    <t>2020269012722</t>
  </si>
  <si>
    <t>269综合管理</t>
  </si>
  <si>
    <t>2020269012816</t>
  </si>
  <si>
    <t>2020269012728</t>
  </si>
  <si>
    <t>2020269012818</t>
  </si>
  <si>
    <t>2020269012721</t>
  </si>
  <si>
    <t>2020269012713</t>
  </si>
  <si>
    <t>2020269012714</t>
  </si>
  <si>
    <t>2020270012909</t>
  </si>
  <si>
    <t>270综合管理</t>
  </si>
  <si>
    <t>2020270012917</t>
  </si>
  <si>
    <t>2020271012923</t>
  </si>
  <si>
    <t>271综合管理</t>
  </si>
  <si>
    <t>2020271012925</t>
  </si>
  <si>
    <t>2020272021020</t>
  </si>
  <si>
    <t>272法律实务</t>
  </si>
  <si>
    <t>2020272021015</t>
  </si>
  <si>
    <t>2020273021022</t>
  </si>
  <si>
    <t>273法律实务</t>
  </si>
  <si>
    <t>2020274013008</t>
  </si>
  <si>
    <t>274综合管理</t>
  </si>
  <si>
    <t>2020274012931</t>
  </si>
  <si>
    <t>2020274013022</t>
  </si>
  <si>
    <t>2020274012935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</si>
</sst>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2"/>
  <sheetViews>
    <sheetView tabSelected="1" workbookViewId="0">
      <selection activeCell="J4" sqref="J4"/>
    </sheetView>
  </sheetViews>
  <sheetFormatPr defaultColWidth="9" defaultRowHeight="13.5"/>
  <cols>
    <col min="1" max="1" width="7.375" style="7" customWidth="1"/>
    <col min="2" max="2" width="17.375" style="7" customWidth="1"/>
    <col min="3" max="3" width="11.125" style="7" customWidth="1"/>
    <col min="4" max="4" width="24.75" style="7" customWidth="1"/>
    <col min="5" max="6" width="9" style="1"/>
    <col min="7" max="7" width="14.25" style="1" customWidth="1"/>
    <col min="8" max="16384" width="9" style="1"/>
  </cols>
  <sheetData>
    <row r="1" s="1" customFormat="1" ht="49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70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</row>
    <row r="3" s="2" customFormat="1" ht="27" customHeight="1" spans="1:9">
      <c r="A3" s="11">
        <v>1</v>
      </c>
      <c r="B3" s="12" t="s">
        <v>8</v>
      </c>
      <c r="C3" s="11" t="str">
        <f>"宾江"</f>
        <v>宾江</v>
      </c>
      <c r="D3" s="11" t="s">
        <v>9</v>
      </c>
      <c r="E3" s="13">
        <v>79.35</v>
      </c>
      <c r="F3" s="14">
        <v>0</v>
      </c>
      <c r="G3" s="14">
        <v>47.61</v>
      </c>
      <c r="H3" s="15"/>
      <c r="I3" s="15"/>
    </row>
    <row r="4" s="2" customFormat="1" ht="27" customHeight="1" spans="1:9">
      <c r="A4" s="11">
        <v>2</v>
      </c>
      <c r="B4" s="12" t="s">
        <v>10</v>
      </c>
      <c r="C4" s="11" t="str">
        <f>"徐贻琛"</f>
        <v>徐贻琛</v>
      </c>
      <c r="D4" s="11" t="s">
        <v>9</v>
      </c>
      <c r="E4" s="13">
        <v>79.25</v>
      </c>
      <c r="F4" s="14">
        <v>80.23</v>
      </c>
      <c r="G4" s="14">
        <v>79.64</v>
      </c>
      <c r="H4" s="15"/>
      <c r="I4" s="15"/>
    </row>
    <row r="5" s="3" customFormat="1" ht="27" customHeight="1" spans="1:12">
      <c r="A5" s="11">
        <v>3</v>
      </c>
      <c r="B5" s="12" t="s">
        <v>11</v>
      </c>
      <c r="C5" s="11" t="str">
        <f>"张智洋"</f>
        <v>张智洋</v>
      </c>
      <c r="D5" s="11" t="s">
        <v>9</v>
      </c>
      <c r="E5" s="13">
        <v>78.83</v>
      </c>
      <c r="F5" s="14">
        <v>80.63</v>
      </c>
      <c r="G5" s="14">
        <v>79.55</v>
      </c>
      <c r="H5" s="15"/>
      <c r="I5" s="15"/>
      <c r="L5" s="2"/>
    </row>
    <row r="6" s="4" customFormat="1" ht="27" customHeight="1" spans="1:12">
      <c r="A6" s="11">
        <v>4</v>
      </c>
      <c r="B6" s="12" t="s">
        <v>12</v>
      </c>
      <c r="C6" s="11" t="str">
        <f>"范旭"</f>
        <v>范旭</v>
      </c>
      <c r="D6" s="11" t="s">
        <v>9</v>
      </c>
      <c r="E6" s="13">
        <v>78.65</v>
      </c>
      <c r="F6" s="14">
        <v>83.22</v>
      </c>
      <c r="G6" s="14">
        <v>80.48</v>
      </c>
      <c r="H6" s="15"/>
      <c r="I6" s="15"/>
      <c r="L6" s="2"/>
    </row>
    <row r="7" s="1" customFormat="1" ht="27" customHeight="1" spans="1:12">
      <c r="A7" s="11">
        <v>5</v>
      </c>
      <c r="B7" s="12" t="s">
        <v>13</v>
      </c>
      <c r="C7" s="16" t="str">
        <f>"王维"</f>
        <v>王维</v>
      </c>
      <c r="D7" s="11" t="s">
        <v>9</v>
      </c>
      <c r="E7" s="13">
        <v>78.3</v>
      </c>
      <c r="F7" s="17">
        <v>78.52</v>
      </c>
      <c r="G7" s="14">
        <v>78.39</v>
      </c>
      <c r="H7" s="15"/>
      <c r="I7" s="15"/>
      <c r="L7" s="2"/>
    </row>
    <row r="8" s="1" customFormat="1" ht="27" customHeight="1" spans="1:12">
      <c r="A8" s="11">
        <v>6</v>
      </c>
      <c r="B8" s="12" t="s">
        <v>14</v>
      </c>
      <c r="C8" s="16" t="str">
        <f>"王柯卿"</f>
        <v>王柯卿</v>
      </c>
      <c r="D8" s="11" t="s">
        <v>9</v>
      </c>
      <c r="E8" s="13">
        <v>78</v>
      </c>
      <c r="F8" s="17">
        <v>0</v>
      </c>
      <c r="G8" s="14">
        <v>46.8</v>
      </c>
      <c r="H8" s="15"/>
      <c r="I8" s="15"/>
      <c r="L8" s="2"/>
    </row>
    <row r="9" s="1" customFormat="1" ht="27" customHeight="1" spans="1:12">
      <c r="A9" s="11">
        <v>7</v>
      </c>
      <c r="B9" s="12" t="s">
        <v>15</v>
      </c>
      <c r="C9" s="16" t="str">
        <f>"雷萍萍"</f>
        <v>雷萍萍</v>
      </c>
      <c r="D9" s="11" t="s">
        <v>9</v>
      </c>
      <c r="E9" s="13">
        <v>77.7</v>
      </c>
      <c r="F9" s="17">
        <v>81.66</v>
      </c>
      <c r="G9" s="14">
        <v>79.28</v>
      </c>
      <c r="H9" s="15"/>
      <c r="I9" s="15"/>
      <c r="L9" s="2"/>
    </row>
    <row r="10" s="1" customFormat="1" ht="27" customHeight="1" spans="1:12">
      <c r="A10" s="11">
        <v>8</v>
      </c>
      <c r="B10" s="12" t="s">
        <v>16</v>
      </c>
      <c r="C10" s="16" t="str">
        <f>"谭峥良"</f>
        <v>谭峥良</v>
      </c>
      <c r="D10" s="11" t="s">
        <v>9</v>
      </c>
      <c r="E10" s="13">
        <v>77.65</v>
      </c>
      <c r="F10" s="17">
        <v>82.86</v>
      </c>
      <c r="G10" s="14">
        <v>79.73</v>
      </c>
      <c r="H10" s="15"/>
      <c r="I10" s="15"/>
      <c r="L10" s="2"/>
    </row>
    <row r="11" s="1" customFormat="1" ht="27" customHeight="1" spans="1:12">
      <c r="A11" s="11">
        <v>9</v>
      </c>
      <c r="B11" s="12" t="s">
        <v>17</v>
      </c>
      <c r="C11" s="16" t="str">
        <f>"李赋"</f>
        <v>李赋</v>
      </c>
      <c r="D11" s="11" t="s">
        <v>9</v>
      </c>
      <c r="E11" s="13">
        <v>77.18</v>
      </c>
      <c r="F11" s="17">
        <v>81.68</v>
      </c>
      <c r="G11" s="14">
        <v>78.98</v>
      </c>
      <c r="H11" s="15"/>
      <c r="I11" s="15"/>
      <c r="L11" s="2"/>
    </row>
    <row r="12" s="1" customFormat="1" ht="27" customHeight="1" spans="1:12">
      <c r="A12" s="11">
        <v>10</v>
      </c>
      <c r="B12" s="12" t="s">
        <v>18</v>
      </c>
      <c r="C12" s="16" t="str">
        <f>"刘炜"</f>
        <v>刘炜</v>
      </c>
      <c r="D12" s="11" t="s">
        <v>9</v>
      </c>
      <c r="E12" s="13">
        <v>76.78</v>
      </c>
      <c r="F12" s="17">
        <v>0</v>
      </c>
      <c r="G12" s="14">
        <v>46.07</v>
      </c>
      <c r="H12" s="15"/>
      <c r="I12" s="15"/>
      <c r="L12" s="2"/>
    </row>
    <row r="13" s="1" customFormat="1" ht="27" customHeight="1" spans="1:12">
      <c r="A13" s="11">
        <v>11</v>
      </c>
      <c r="B13" s="12" t="s">
        <v>19</v>
      </c>
      <c r="C13" s="11" t="str">
        <f>"刘又玮"</f>
        <v>刘又玮</v>
      </c>
      <c r="D13" s="11" t="s">
        <v>9</v>
      </c>
      <c r="E13" s="13">
        <v>76.55</v>
      </c>
      <c r="F13" s="17">
        <v>65.58</v>
      </c>
      <c r="G13" s="14">
        <v>72.16</v>
      </c>
      <c r="H13" s="15"/>
      <c r="I13" s="15"/>
      <c r="L13" s="2"/>
    </row>
    <row r="14" s="1" customFormat="1" ht="27" customHeight="1" spans="1:12">
      <c r="A14" s="11">
        <v>12</v>
      </c>
      <c r="B14" s="12" t="s">
        <v>20</v>
      </c>
      <c r="C14" s="11" t="str">
        <f>"万勇军"</f>
        <v>万勇军</v>
      </c>
      <c r="D14" s="11" t="s">
        <v>9</v>
      </c>
      <c r="E14" s="13">
        <v>76.53</v>
      </c>
      <c r="F14" s="17">
        <v>83.2</v>
      </c>
      <c r="G14" s="14">
        <v>79.2</v>
      </c>
      <c r="H14" s="15"/>
      <c r="I14" s="15"/>
      <c r="L14" s="2"/>
    </row>
    <row r="15" s="1" customFormat="1" ht="27" customHeight="1" spans="1:12">
      <c r="A15" s="11">
        <v>13</v>
      </c>
      <c r="B15" s="12" t="s">
        <v>21</v>
      </c>
      <c r="C15" s="11" t="str">
        <f>"邱玥"</f>
        <v>邱玥</v>
      </c>
      <c r="D15" s="11" t="s">
        <v>9</v>
      </c>
      <c r="E15" s="13">
        <v>76.38</v>
      </c>
      <c r="F15" s="17">
        <v>82</v>
      </c>
      <c r="G15" s="14">
        <v>78.63</v>
      </c>
      <c r="H15" s="15"/>
      <c r="I15" s="15"/>
      <c r="L15" s="2"/>
    </row>
    <row r="16" s="1" customFormat="1" ht="27" customHeight="1" spans="1:12">
      <c r="A16" s="11">
        <v>14</v>
      </c>
      <c r="B16" s="12" t="s">
        <v>22</v>
      </c>
      <c r="C16" s="11" t="str">
        <f>"刘馨蔓"</f>
        <v>刘馨蔓</v>
      </c>
      <c r="D16" s="11" t="s">
        <v>9</v>
      </c>
      <c r="E16" s="13">
        <v>76.33</v>
      </c>
      <c r="F16" s="17">
        <v>80.72</v>
      </c>
      <c r="G16" s="14">
        <v>78.09</v>
      </c>
      <c r="H16" s="15"/>
      <c r="I16" s="15"/>
      <c r="L16" s="2"/>
    </row>
    <row r="17" s="1" customFormat="1" ht="27" customHeight="1" spans="1:12">
      <c r="A17" s="11">
        <v>15</v>
      </c>
      <c r="B17" s="12" t="s">
        <v>23</v>
      </c>
      <c r="C17" s="11" t="str">
        <f>"何文杰"</f>
        <v>何文杰</v>
      </c>
      <c r="D17" s="11" t="s">
        <v>9</v>
      </c>
      <c r="E17" s="13">
        <v>76.25</v>
      </c>
      <c r="F17" s="17">
        <v>0</v>
      </c>
      <c r="G17" s="14">
        <v>45.75</v>
      </c>
      <c r="H17" s="15"/>
      <c r="I17" s="15"/>
      <c r="L17" s="2"/>
    </row>
    <row r="18" s="1" customFormat="1" ht="27" customHeight="1" spans="1:12">
      <c r="A18" s="11">
        <v>16</v>
      </c>
      <c r="B18" s="12" t="s">
        <v>24</v>
      </c>
      <c r="C18" s="11" t="str">
        <f>"黄文礼"</f>
        <v>黄文礼</v>
      </c>
      <c r="D18" s="11" t="s">
        <v>9</v>
      </c>
      <c r="E18" s="13">
        <v>76.2</v>
      </c>
      <c r="F18" s="17">
        <v>0</v>
      </c>
      <c r="G18" s="14">
        <v>45.72</v>
      </c>
      <c r="H18" s="15"/>
      <c r="I18" s="15"/>
      <c r="L18" s="2"/>
    </row>
    <row r="19" s="1" customFormat="1" ht="27" customHeight="1" spans="1:12">
      <c r="A19" s="11">
        <v>17</v>
      </c>
      <c r="B19" s="12" t="s">
        <v>25</v>
      </c>
      <c r="C19" s="11" t="str">
        <f>"李阳樱子"</f>
        <v>李阳樱子</v>
      </c>
      <c r="D19" s="11" t="s">
        <v>9</v>
      </c>
      <c r="E19" s="13">
        <v>75.9</v>
      </c>
      <c r="F19" s="17">
        <v>80.13</v>
      </c>
      <c r="G19" s="14">
        <v>77.59</v>
      </c>
      <c r="H19" s="15"/>
      <c r="I19" s="15"/>
      <c r="L19" s="2"/>
    </row>
    <row r="20" s="1" customFormat="1" ht="27" customHeight="1" spans="1:12">
      <c r="A20" s="11">
        <v>18</v>
      </c>
      <c r="B20" s="12" t="s">
        <v>26</v>
      </c>
      <c r="C20" s="16" t="str">
        <f>"赵润洲"</f>
        <v>赵润洲</v>
      </c>
      <c r="D20" s="11" t="s">
        <v>9</v>
      </c>
      <c r="E20" s="13">
        <v>75.83</v>
      </c>
      <c r="F20" s="17">
        <v>80.37</v>
      </c>
      <c r="G20" s="14">
        <v>77.65</v>
      </c>
      <c r="H20" s="15"/>
      <c r="I20" s="15"/>
      <c r="L20" s="2"/>
    </row>
    <row r="21" s="1" customFormat="1" ht="27" customHeight="1" spans="1:12">
      <c r="A21" s="11">
        <v>19</v>
      </c>
      <c r="B21" s="12" t="s">
        <v>27</v>
      </c>
      <c r="C21" s="16" t="str">
        <f>"徐璐"</f>
        <v>徐璐</v>
      </c>
      <c r="D21" s="11" t="s">
        <v>9</v>
      </c>
      <c r="E21" s="13">
        <v>75.7</v>
      </c>
      <c r="F21" s="17">
        <v>80.22</v>
      </c>
      <c r="G21" s="14">
        <v>77.51</v>
      </c>
      <c r="H21" s="15"/>
      <c r="I21" s="15"/>
      <c r="L21" s="2"/>
    </row>
    <row r="22" s="1" customFormat="1" ht="27" customHeight="1" spans="1:12">
      <c r="A22" s="11">
        <v>20</v>
      </c>
      <c r="B22" s="12" t="s">
        <v>28</v>
      </c>
      <c r="C22" s="16" t="str">
        <f>"胡佳敏"</f>
        <v>胡佳敏</v>
      </c>
      <c r="D22" s="11" t="s">
        <v>9</v>
      </c>
      <c r="E22" s="13">
        <v>75.53</v>
      </c>
      <c r="F22" s="17">
        <v>82.2</v>
      </c>
      <c r="G22" s="14">
        <v>78.2</v>
      </c>
      <c r="H22" s="15"/>
      <c r="I22" s="15"/>
      <c r="L22" s="2"/>
    </row>
    <row r="23" s="1" customFormat="1" ht="27" customHeight="1" spans="1:12">
      <c r="A23" s="11">
        <v>21</v>
      </c>
      <c r="B23" s="12" t="s">
        <v>29</v>
      </c>
      <c r="C23" s="16" t="str">
        <f>"张晓华"</f>
        <v>张晓华</v>
      </c>
      <c r="D23" s="11" t="s">
        <v>9</v>
      </c>
      <c r="E23" s="13">
        <v>75.35</v>
      </c>
      <c r="F23" s="17">
        <v>81.53</v>
      </c>
      <c r="G23" s="14">
        <v>77.82</v>
      </c>
      <c r="H23" s="15"/>
      <c r="I23" s="15"/>
      <c r="L23" s="2"/>
    </row>
    <row r="24" s="4" customFormat="1" ht="27" customHeight="1" spans="1:12">
      <c r="A24" s="11">
        <v>22</v>
      </c>
      <c r="B24" s="12" t="s">
        <v>30</v>
      </c>
      <c r="C24" s="11" t="str">
        <f>"陶文倩"</f>
        <v>陶文倩</v>
      </c>
      <c r="D24" s="11" t="s">
        <v>31</v>
      </c>
      <c r="E24" s="13">
        <v>78.85</v>
      </c>
      <c r="F24" s="14">
        <v>83.22</v>
      </c>
      <c r="G24" s="14">
        <v>80.6</v>
      </c>
      <c r="H24" s="15"/>
      <c r="I24" s="15"/>
      <c r="L24" s="2"/>
    </row>
    <row r="25" s="4" customFormat="1" ht="27" customHeight="1" spans="1:12">
      <c r="A25" s="11">
        <v>23</v>
      </c>
      <c r="B25" s="12" t="s">
        <v>32</v>
      </c>
      <c r="C25" s="11" t="str">
        <f>"唐朝崟"</f>
        <v>唐朝崟</v>
      </c>
      <c r="D25" s="11" t="s">
        <v>31</v>
      </c>
      <c r="E25" s="13">
        <v>77.98</v>
      </c>
      <c r="F25" s="14">
        <v>0</v>
      </c>
      <c r="G25" s="14">
        <v>46.79</v>
      </c>
      <c r="H25" s="15"/>
      <c r="I25" s="15"/>
      <c r="L25" s="2"/>
    </row>
    <row r="26" s="1" customFormat="1" ht="27" customHeight="1" spans="1:12">
      <c r="A26" s="11">
        <v>24</v>
      </c>
      <c r="B26" s="12" t="s">
        <v>33</v>
      </c>
      <c r="C26" s="11" t="str">
        <f>"罗航远"</f>
        <v>罗航远</v>
      </c>
      <c r="D26" s="11" t="s">
        <v>31</v>
      </c>
      <c r="E26" s="13">
        <v>77.95</v>
      </c>
      <c r="F26" s="17">
        <v>80.74</v>
      </c>
      <c r="G26" s="14">
        <v>79.07</v>
      </c>
      <c r="H26" s="15"/>
      <c r="I26" s="15"/>
      <c r="L26" s="2"/>
    </row>
    <row r="27" s="1" customFormat="1" ht="27" customHeight="1" spans="1:12">
      <c r="A27" s="11">
        <v>25</v>
      </c>
      <c r="B27" s="12" t="s">
        <v>34</v>
      </c>
      <c r="C27" s="11" t="str">
        <f>"周学龄"</f>
        <v>周学龄</v>
      </c>
      <c r="D27" s="11" t="s">
        <v>31</v>
      </c>
      <c r="E27" s="13">
        <v>76.85</v>
      </c>
      <c r="F27" s="17">
        <v>78.86</v>
      </c>
      <c r="G27" s="14">
        <v>77.65</v>
      </c>
      <c r="H27" s="15"/>
      <c r="I27" s="15"/>
      <c r="L27" s="2"/>
    </row>
    <row r="28" s="1" customFormat="1" ht="27" customHeight="1" spans="1:12">
      <c r="A28" s="11">
        <v>26</v>
      </c>
      <c r="B28" s="12" t="s">
        <v>35</v>
      </c>
      <c r="C28" s="11" t="str">
        <f>"赵娉"</f>
        <v>赵娉</v>
      </c>
      <c r="D28" s="11" t="s">
        <v>31</v>
      </c>
      <c r="E28" s="13">
        <v>76.68</v>
      </c>
      <c r="F28" s="17">
        <v>82.6</v>
      </c>
      <c r="G28" s="14">
        <v>79.05</v>
      </c>
      <c r="H28" s="15"/>
      <c r="I28" s="15"/>
      <c r="L28" s="2"/>
    </row>
    <row r="29" s="1" customFormat="1" ht="27" customHeight="1" spans="1:12">
      <c r="A29" s="11">
        <v>27</v>
      </c>
      <c r="B29" s="12" t="s">
        <v>36</v>
      </c>
      <c r="C29" s="11" t="str">
        <f>"曹林"</f>
        <v>曹林</v>
      </c>
      <c r="D29" s="11" t="s">
        <v>31</v>
      </c>
      <c r="E29" s="13">
        <v>76.4</v>
      </c>
      <c r="F29" s="17">
        <v>81.56</v>
      </c>
      <c r="G29" s="14">
        <v>78.46</v>
      </c>
      <c r="H29" s="15"/>
      <c r="I29" s="15"/>
      <c r="L29" s="2"/>
    </row>
    <row r="30" s="1" customFormat="1" ht="27" customHeight="1" spans="1:12">
      <c r="A30" s="11">
        <v>28</v>
      </c>
      <c r="B30" s="12" t="s">
        <v>37</v>
      </c>
      <c r="C30" s="11" t="str">
        <f>"彭旭晖"</f>
        <v>彭旭晖</v>
      </c>
      <c r="D30" s="11" t="s">
        <v>31</v>
      </c>
      <c r="E30" s="13">
        <v>75.98</v>
      </c>
      <c r="F30" s="17">
        <v>0</v>
      </c>
      <c r="G30" s="14">
        <v>45.59</v>
      </c>
      <c r="H30" s="15"/>
      <c r="I30" s="15"/>
      <c r="L30" s="2"/>
    </row>
    <row r="31" s="1" customFormat="1" ht="27" customHeight="1" spans="1:12">
      <c r="A31" s="11">
        <v>29</v>
      </c>
      <c r="B31" s="12" t="s">
        <v>38</v>
      </c>
      <c r="C31" s="11" t="str">
        <f>"王敏"</f>
        <v>王敏</v>
      </c>
      <c r="D31" s="11" t="s">
        <v>31</v>
      </c>
      <c r="E31" s="13">
        <v>75.23</v>
      </c>
      <c r="F31" s="17">
        <v>81.96</v>
      </c>
      <c r="G31" s="14">
        <v>77.92</v>
      </c>
      <c r="H31" s="15"/>
      <c r="I31" s="15"/>
      <c r="L31" s="2"/>
    </row>
    <row r="32" s="1" customFormat="1" ht="27" customHeight="1" spans="1:12">
      <c r="A32" s="11">
        <v>30</v>
      </c>
      <c r="B32" s="12" t="s">
        <v>39</v>
      </c>
      <c r="C32" s="11" t="str">
        <f>"彭梦"</f>
        <v>彭梦</v>
      </c>
      <c r="D32" s="11" t="s">
        <v>31</v>
      </c>
      <c r="E32" s="13">
        <v>74.7</v>
      </c>
      <c r="F32" s="17">
        <v>80.42</v>
      </c>
      <c r="G32" s="14">
        <v>76.99</v>
      </c>
      <c r="H32" s="15"/>
      <c r="I32" s="15"/>
      <c r="L32" s="2"/>
    </row>
    <row r="33" s="1" customFormat="1" ht="27" customHeight="1" spans="1:12">
      <c r="A33" s="11">
        <v>31</v>
      </c>
      <c r="B33" s="12" t="s">
        <v>40</v>
      </c>
      <c r="C33" s="11" t="str">
        <f>"刘磊"</f>
        <v>刘磊</v>
      </c>
      <c r="D33" s="11" t="s">
        <v>31</v>
      </c>
      <c r="E33" s="13">
        <v>74.68</v>
      </c>
      <c r="F33" s="17">
        <v>77.16</v>
      </c>
      <c r="G33" s="14">
        <v>75.67</v>
      </c>
      <c r="H33" s="15"/>
      <c r="I33" s="15"/>
      <c r="L33" s="2"/>
    </row>
    <row r="34" s="1" customFormat="1" ht="27" customHeight="1" spans="1:12">
      <c r="A34" s="11">
        <v>32</v>
      </c>
      <c r="B34" s="12" t="s">
        <v>41</v>
      </c>
      <c r="C34" s="11" t="str">
        <f>"旷艳枚"</f>
        <v>旷艳枚</v>
      </c>
      <c r="D34" s="11" t="s">
        <v>31</v>
      </c>
      <c r="E34" s="13">
        <v>74.03</v>
      </c>
      <c r="F34" s="17">
        <v>83.9</v>
      </c>
      <c r="G34" s="14">
        <v>77.98</v>
      </c>
      <c r="H34" s="15"/>
      <c r="I34" s="15"/>
      <c r="L34" s="2"/>
    </row>
    <row r="35" s="1" customFormat="1" ht="27" customHeight="1" spans="1:12">
      <c r="A35" s="11">
        <v>33</v>
      </c>
      <c r="B35" s="12" t="s">
        <v>42</v>
      </c>
      <c r="C35" s="16" t="str">
        <f>"徐慧"</f>
        <v>徐慧</v>
      </c>
      <c r="D35" s="11" t="s">
        <v>31</v>
      </c>
      <c r="E35" s="13">
        <v>73.6</v>
      </c>
      <c r="F35" s="17">
        <v>81.32</v>
      </c>
      <c r="G35" s="14">
        <v>76.69</v>
      </c>
      <c r="H35" s="15"/>
      <c r="I35" s="15"/>
      <c r="L35" s="2"/>
    </row>
    <row r="36" s="1" customFormat="1" ht="27" customHeight="1" spans="1:12">
      <c r="A36" s="11">
        <v>34</v>
      </c>
      <c r="B36" s="12" t="s">
        <v>43</v>
      </c>
      <c r="C36" s="16" t="str">
        <f>"何琪"</f>
        <v>何琪</v>
      </c>
      <c r="D36" s="11" t="s">
        <v>31</v>
      </c>
      <c r="E36" s="13">
        <v>73.58</v>
      </c>
      <c r="F36" s="17">
        <v>80.9</v>
      </c>
      <c r="G36" s="14">
        <v>76.51</v>
      </c>
      <c r="H36" s="15"/>
      <c r="I36" s="15"/>
      <c r="L36" s="2"/>
    </row>
    <row r="37" s="1" customFormat="1" ht="27" customHeight="1" spans="1:12">
      <c r="A37" s="11">
        <v>35</v>
      </c>
      <c r="B37" s="12" t="s">
        <v>44</v>
      </c>
      <c r="C37" s="11" t="str">
        <f>"郑勤"</f>
        <v>郑勤</v>
      </c>
      <c r="D37" s="11" t="s">
        <v>31</v>
      </c>
      <c r="E37" s="13">
        <v>73.33</v>
      </c>
      <c r="F37" s="17">
        <v>78.94</v>
      </c>
      <c r="G37" s="14">
        <v>75.58</v>
      </c>
      <c r="H37" s="15"/>
      <c r="I37" s="15"/>
      <c r="L37" s="2"/>
    </row>
    <row r="38" s="1" customFormat="1" ht="27" customHeight="1" spans="1:12">
      <c r="A38" s="11">
        <v>36</v>
      </c>
      <c r="B38" s="12" t="s">
        <v>45</v>
      </c>
      <c r="C38" s="11" t="str">
        <f>"周倩"</f>
        <v>周倩</v>
      </c>
      <c r="D38" s="11" t="s">
        <v>31</v>
      </c>
      <c r="E38" s="13">
        <v>73.08</v>
      </c>
      <c r="F38" s="17">
        <v>79.58</v>
      </c>
      <c r="G38" s="14">
        <v>75.68</v>
      </c>
      <c r="H38" s="15"/>
      <c r="I38" s="15"/>
      <c r="L38" s="2"/>
    </row>
    <row r="39" s="1" customFormat="1" ht="27" customHeight="1" spans="1:12">
      <c r="A39" s="11">
        <v>37</v>
      </c>
      <c r="B39" s="12" t="s">
        <v>46</v>
      </c>
      <c r="C39" s="11" t="str">
        <f>"万忻璨"</f>
        <v>万忻璨</v>
      </c>
      <c r="D39" s="11" t="s">
        <v>31</v>
      </c>
      <c r="E39" s="13">
        <v>72.88</v>
      </c>
      <c r="F39" s="17">
        <v>79.22</v>
      </c>
      <c r="G39" s="14">
        <v>75.42</v>
      </c>
      <c r="H39" s="15"/>
      <c r="I39" s="15"/>
      <c r="L39" s="2"/>
    </row>
    <row r="40" s="1" customFormat="1" ht="27" customHeight="1" spans="1:12">
      <c r="A40" s="11">
        <v>38</v>
      </c>
      <c r="B40" s="12" t="s">
        <v>47</v>
      </c>
      <c r="C40" s="11" t="str">
        <f>"梁燕婷"</f>
        <v>梁燕婷</v>
      </c>
      <c r="D40" s="11" t="s">
        <v>31</v>
      </c>
      <c r="E40" s="13">
        <v>72.8</v>
      </c>
      <c r="F40" s="17">
        <v>0</v>
      </c>
      <c r="G40" s="14">
        <v>43.68</v>
      </c>
      <c r="H40" s="15"/>
      <c r="I40" s="15"/>
      <c r="L40" s="2"/>
    </row>
    <row r="41" s="1" customFormat="1" ht="27" customHeight="1" spans="1:12">
      <c r="A41" s="11">
        <v>39</v>
      </c>
      <c r="B41" s="12" t="s">
        <v>48</v>
      </c>
      <c r="C41" s="11" t="str">
        <f>"周文礼"</f>
        <v>周文礼</v>
      </c>
      <c r="D41" s="11" t="s">
        <v>31</v>
      </c>
      <c r="E41" s="13">
        <v>72.6</v>
      </c>
      <c r="F41" s="17">
        <v>52.46</v>
      </c>
      <c r="G41" s="14">
        <v>64.54</v>
      </c>
      <c r="H41" s="15"/>
      <c r="I41" s="15"/>
      <c r="L41" s="2"/>
    </row>
    <row r="42" s="1" customFormat="1" ht="27" customHeight="1" spans="1:12">
      <c r="A42" s="11">
        <v>40</v>
      </c>
      <c r="B42" s="12" t="s">
        <v>49</v>
      </c>
      <c r="C42" s="11" t="str">
        <f>"聂谦君"</f>
        <v>聂谦君</v>
      </c>
      <c r="D42" s="11" t="s">
        <v>31</v>
      </c>
      <c r="E42" s="13">
        <v>72.45</v>
      </c>
      <c r="F42" s="17">
        <v>76.72</v>
      </c>
      <c r="G42" s="14">
        <v>74.16</v>
      </c>
      <c r="H42" s="15"/>
      <c r="I42" s="15"/>
      <c r="L42" s="2"/>
    </row>
    <row r="43" s="1" customFormat="1" ht="27" customHeight="1" spans="1:12">
      <c r="A43" s="11">
        <v>41</v>
      </c>
      <c r="B43" s="12" t="s">
        <v>50</v>
      </c>
      <c r="C43" s="11" t="str">
        <f>"刘青春"</f>
        <v>刘青春</v>
      </c>
      <c r="D43" s="11" t="s">
        <v>31</v>
      </c>
      <c r="E43" s="13">
        <v>72.35</v>
      </c>
      <c r="F43" s="17">
        <v>81.54</v>
      </c>
      <c r="G43" s="14">
        <v>76.03</v>
      </c>
      <c r="H43" s="15"/>
      <c r="I43" s="15"/>
      <c r="L43" s="2"/>
    </row>
    <row r="44" s="1" customFormat="1" ht="27" customHeight="1" spans="1:12">
      <c r="A44" s="11">
        <v>42</v>
      </c>
      <c r="B44" s="12" t="s">
        <v>51</v>
      </c>
      <c r="C44" s="11" t="str">
        <f>"徐健恒"</f>
        <v>徐健恒</v>
      </c>
      <c r="D44" s="11" t="s">
        <v>31</v>
      </c>
      <c r="E44" s="13">
        <v>72.25</v>
      </c>
      <c r="F44" s="17">
        <v>82.02</v>
      </c>
      <c r="G44" s="14">
        <v>76.16</v>
      </c>
      <c r="H44" s="15"/>
      <c r="I44" s="15"/>
      <c r="L44" s="2"/>
    </row>
    <row r="45" s="1" customFormat="1" ht="27" customHeight="1" spans="1:12">
      <c r="A45" s="11">
        <v>43</v>
      </c>
      <c r="B45" s="12" t="s">
        <v>52</v>
      </c>
      <c r="C45" s="11" t="str">
        <f>"任斯华"</f>
        <v>任斯华</v>
      </c>
      <c r="D45" s="11" t="s">
        <v>31</v>
      </c>
      <c r="E45" s="13">
        <v>72.23</v>
      </c>
      <c r="F45" s="17">
        <v>81.04</v>
      </c>
      <c r="G45" s="14">
        <v>75.76</v>
      </c>
      <c r="H45" s="15"/>
      <c r="I45" s="15"/>
      <c r="L45" s="2"/>
    </row>
    <row r="46" s="1" customFormat="1" ht="27" customHeight="1" spans="1:12">
      <c r="A46" s="11">
        <v>44</v>
      </c>
      <c r="B46" s="12" t="s">
        <v>53</v>
      </c>
      <c r="C46" s="11" t="str">
        <f>"李振旺"</f>
        <v>李振旺</v>
      </c>
      <c r="D46" s="11" t="s">
        <v>31</v>
      </c>
      <c r="E46" s="13">
        <v>72.08</v>
      </c>
      <c r="F46" s="17">
        <v>76.46</v>
      </c>
      <c r="G46" s="14">
        <v>73.83</v>
      </c>
      <c r="H46" s="15"/>
      <c r="I46" s="15"/>
      <c r="L46" s="2"/>
    </row>
    <row r="47" s="1" customFormat="1" ht="27" customHeight="1" spans="1:12">
      <c r="A47" s="11">
        <v>45</v>
      </c>
      <c r="B47" s="12" t="s">
        <v>54</v>
      </c>
      <c r="C47" s="11" t="str">
        <f>"郭舒"</f>
        <v>郭舒</v>
      </c>
      <c r="D47" s="11" t="s">
        <v>31</v>
      </c>
      <c r="E47" s="13">
        <v>71.6</v>
      </c>
      <c r="F47" s="17">
        <v>65.6</v>
      </c>
      <c r="G47" s="14">
        <v>69.2</v>
      </c>
      <c r="H47" s="15"/>
      <c r="I47" s="15"/>
      <c r="L47" s="2"/>
    </row>
    <row r="48" s="1" customFormat="1" ht="27" customHeight="1" spans="1:12">
      <c r="A48" s="11">
        <v>46</v>
      </c>
      <c r="B48" s="12" t="s">
        <v>55</v>
      </c>
      <c r="C48" s="11" t="str">
        <f>"郭腾"</f>
        <v>郭腾</v>
      </c>
      <c r="D48" s="11" t="s">
        <v>31</v>
      </c>
      <c r="E48" s="13">
        <v>71.45</v>
      </c>
      <c r="F48" s="17">
        <v>78.08</v>
      </c>
      <c r="G48" s="14">
        <v>74.1</v>
      </c>
      <c r="H48" s="15"/>
      <c r="I48" s="15"/>
      <c r="L48" s="2"/>
    </row>
    <row r="49" s="1" customFormat="1" ht="27" customHeight="1" spans="1:12">
      <c r="A49" s="11">
        <v>47</v>
      </c>
      <c r="B49" s="12" t="s">
        <v>56</v>
      </c>
      <c r="C49" s="11" t="str">
        <f>"陈雪红"</f>
        <v>陈雪红</v>
      </c>
      <c r="D49" s="11" t="s">
        <v>31</v>
      </c>
      <c r="E49" s="13">
        <v>70.8</v>
      </c>
      <c r="F49" s="17">
        <v>0</v>
      </c>
      <c r="G49" s="14">
        <v>42.48</v>
      </c>
      <c r="H49" s="15"/>
      <c r="I49" s="15"/>
      <c r="L49" s="2"/>
    </row>
    <row r="50" s="1" customFormat="1" ht="27" customHeight="1" spans="1:12">
      <c r="A50" s="11">
        <v>48</v>
      </c>
      <c r="B50" s="12" t="s">
        <v>57</v>
      </c>
      <c r="C50" s="11" t="str">
        <f>"曾馨莹"</f>
        <v>曾馨莹</v>
      </c>
      <c r="D50" s="11" t="s">
        <v>31</v>
      </c>
      <c r="E50" s="13">
        <v>70.7</v>
      </c>
      <c r="F50" s="17">
        <v>77.94</v>
      </c>
      <c r="G50" s="14">
        <v>73.6</v>
      </c>
      <c r="H50" s="15"/>
      <c r="I50" s="15"/>
      <c r="L50" s="2"/>
    </row>
    <row r="51" s="1" customFormat="1" ht="27" customHeight="1" spans="1:12">
      <c r="A51" s="11">
        <v>49</v>
      </c>
      <c r="B51" s="12" t="s">
        <v>58</v>
      </c>
      <c r="C51" s="16" t="str">
        <f>"肖斌"</f>
        <v>肖斌</v>
      </c>
      <c r="D51" s="11" t="s">
        <v>31</v>
      </c>
      <c r="E51" s="13">
        <v>70.5</v>
      </c>
      <c r="F51" s="17">
        <v>75.68</v>
      </c>
      <c r="G51" s="14">
        <v>72.57</v>
      </c>
      <c r="H51" s="15"/>
      <c r="I51" s="15"/>
      <c r="L51" s="2"/>
    </row>
    <row r="52" s="1" customFormat="1" ht="27" customHeight="1" spans="1:12">
      <c r="A52" s="11">
        <v>50</v>
      </c>
      <c r="B52" s="12" t="s">
        <v>59</v>
      </c>
      <c r="C52" s="16" t="str">
        <f>"谢重望"</f>
        <v>谢重望</v>
      </c>
      <c r="D52" s="11" t="s">
        <v>31</v>
      </c>
      <c r="E52" s="13">
        <v>70.48</v>
      </c>
      <c r="F52" s="17">
        <v>82.52</v>
      </c>
      <c r="G52" s="14">
        <v>75.3</v>
      </c>
      <c r="H52" s="15"/>
      <c r="I52" s="15"/>
      <c r="L52" s="2"/>
    </row>
    <row r="53" s="1" customFormat="1" ht="27" customHeight="1" spans="1:12">
      <c r="A53" s="11">
        <v>51</v>
      </c>
      <c r="B53" s="12" t="s">
        <v>60</v>
      </c>
      <c r="C53" s="16" t="str">
        <f>"李子谦"</f>
        <v>李子谦</v>
      </c>
      <c r="D53" s="11" t="s">
        <v>31</v>
      </c>
      <c r="E53" s="13">
        <v>70.45</v>
      </c>
      <c r="F53" s="17">
        <v>76.84</v>
      </c>
      <c r="G53" s="14">
        <v>73.01</v>
      </c>
      <c r="H53" s="15"/>
      <c r="I53" s="15"/>
      <c r="L53" s="2"/>
    </row>
    <row r="54" s="1" customFormat="1" ht="27" customHeight="1" spans="1:12">
      <c r="A54" s="11">
        <v>52</v>
      </c>
      <c r="B54" s="12" t="s">
        <v>61</v>
      </c>
      <c r="C54" s="16" t="str">
        <f>"刘思思"</f>
        <v>刘思思</v>
      </c>
      <c r="D54" s="11" t="s">
        <v>31</v>
      </c>
      <c r="E54" s="13">
        <v>70.2</v>
      </c>
      <c r="F54" s="17">
        <v>79.52</v>
      </c>
      <c r="G54" s="14">
        <v>73.93</v>
      </c>
      <c r="H54" s="15"/>
      <c r="I54" s="15"/>
      <c r="L54" s="2"/>
    </row>
    <row r="55" s="1" customFormat="1" ht="27" customHeight="1" spans="1:12">
      <c r="A55" s="11">
        <v>53</v>
      </c>
      <c r="B55" s="12" t="s">
        <v>62</v>
      </c>
      <c r="C55" s="16" t="str">
        <f>"杨丽"</f>
        <v>杨丽</v>
      </c>
      <c r="D55" s="11" t="s">
        <v>31</v>
      </c>
      <c r="E55" s="13">
        <v>69.95</v>
      </c>
      <c r="F55" s="17">
        <v>81.02</v>
      </c>
      <c r="G55" s="14">
        <v>74.38</v>
      </c>
      <c r="H55" s="15"/>
      <c r="I55" s="15"/>
      <c r="L55" s="2"/>
    </row>
    <row r="56" s="1" customFormat="1" ht="27" customHeight="1" spans="1:12">
      <c r="A56" s="11">
        <v>54</v>
      </c>
      <c r="B56" s="12" t="s">
        <v>63</v>
      </c>
      <c r="C56" s="11" t="str">
        <f>"肖雨婕"</f>
        <v>肖雨婕</v>
      </c>
      <c r="D56" s="11" t="s">
        <v>64</v>
      </c>
      <c r="E56" s="13">
        <v>79.5</v>
      </c>
      <c r="F56" s="17">
        <v>0</v>
      </c>
      <c r="G56" s="14">
        <v>47.7</v>
      </c>
      <c r="H56" s="15"/>
      <c r="I56" s="15"/>
      <c r="L56" s="2"/>
    </row>
    <row r="57" s="1" customFormat="1" ht="27" customHeight="1" spans="1:12">
      <c r="A57" s="11">
        <v>55</v>
      </c>
      <c r="B57" s="12" t="s">
        <v>65</v>
      </c>
      <c r="C57" s="11" t="str">
        <f>"李丹琦"</f>
        <v>李丹琦</v>
      </c>
      <c r="D57" s="11" t="s">
        <v>64</v>
      </c>
      <c r="E57" s="13">
        <v>76.65</v>
      </c>
      <c r="F57" s="17">
        <v>80.2</v>
      </c>
      <c r="G57" s="14">
        <v>78.07</v>
      </c>
      <c r="H57" s="15"/>
      <c r="I57" s="15"/>
      <c r="L57" s="2"/>
    </row>
    <row r="58" s="1" customFormat="1" ht="27" customHeight="1" spans="1:12">
      <c r="A58" s="11">
        <v>56</v>
      </c>
      <c r="B58" s="12" t="s">
        <v>66</v>
      </c>
      <c r="C58" s="11" t="str">
        <f>"钱瑾"</f>
        <v>钱瑾</v>
      </c>
      <c r="D58" s="11" t="s">
        <v>64</v>
      </c>
      <c r="E58" s="13">
        <v>76.33</v>
      </c>
      <c r="F58" s="17">
        <v>79.26</v>
      </c>
      <c r="G58" s="14">
        <v>77.5</v>
      </c>
      <c r="H58" s="15"/>
      <c r="I58" s="15"/>
      <c r="L58" s="2"/>
    </row>
    <row r="59" s="1" customFormat="1" ht="27" customHeight="1" spans="1:12">
      <c r="A59" s="11">
        <v>57</v>
      </c>
      <c r="B59" s="12" t="s">
        <v>67</v>
      </c>
      <c r="C59" s="11" t="str">
        <f>"卿懿纯"</f>
        <v>卿懿纯</v>
      </c>
      <c r="D59" s="11" t="s">
        <v>64</v>
      </c>
      <c r="E59" s="13">
        <v>76.3</v>
      </c>
      <c r="F59" s="17">
        <v>80.44</v>
      </c>
      <c r="G59" s="14">
        <v>77.96</v>
      </c>
      <c r="H59" s="15"/>
      <c r="I59" s="15"/>
      <c r="L59" s="2"/>
    </row>
    <row r="60" s="1" customFormat="1" ht="27" customHeight="1" spans="1:12">
      <c r="A60" s="11">
        <v>58</v>
      </c>
      <c r="B60" s="12" t="s">
        <v>68</v>
      </c>
      <c r="C60" s="11" t="str">
        <f>"尹萧婷"</f>
        <v>尹萧婷</v>
      </c>
      <c r="D60" s="11" t="s">
        <v>64</v>
      </c>
      <c r="E60" s="13">
        <v>76.15</v>
      </c>
      <c r="F60" s="17">
        <v>74.46</v>
      </c>
      <c r="G60" s="14">
        <v>75.47</v>
      </c>
      <c r="H60" s="15"/>
      <c r="I60" s="15"/>
      <c r="L60" s="2"/>
    </row>
    <row r="61" s="1" customFormat="1" ht="27" customHeight="1" spans="1:12">
      <c r="A61" s="11">
        <v>59</v>
      </c>
      <c r="B61" s="12" t="s">
        <v>69</v>
      </c>
      <c r="C61" s="11" t="str">
        <f>"胡建鹏"</f>
        <v>胡建鹏</v>
      </c>
      <c r="D61" s="11" t="s">
        <v>64</v>
      </c>
      <c r="E61" s="13">
        <v>76</v>
      </c>
      <c r="F61" s="17">
        <v>0</v>
      </c>
      <c r="G61" s="14">
        <v>45.6</v>
      </c>
      <c r="H61" s="15"/>
      <c r="I61" s="15"/>
      <c r="L61" s="2"/>
    </row>
    <row r="62" s="1" customFormat="1" ht="27" customHeight="1" spans="1:12">
      <c r="A62" s="11">
        <v>60</v>
      </c>
      <c r="B62" s="12" t="s">
        <v>70</v>
      </c>
      <c r="C62" s="11" t="str">
        <f>"戴春兰"</f>
        <v>戴春兰</v>
      </c>
      <c r="D62" s="11" t="s">
        <v>64</v>
      </c>
      <c r="E62" s="13">
        <v>75.63</v>
      </c>
      <c r="F62" s="17">
        <v>78.78</v>
      </c>
      <c r="G62" s="14">
        <v>76.89</v>
      </c>
      <c r="H62" s="15"/>
      <c r="I62" s="15"/>
      <c r="L62" s="2"/>
    </row>
    <row r="63" s="1" customFormat="1" ht="27" customHeight="1" spans="1:12">
      <c r="A63" s="11">
        <v>61</v>
      </c>
      <c r="B63" s="12" t="s">
        <v>71</v>
      </c>
      <c r="C63" s="11" t="str">
        <f>"申凤姣"</f>
        <v>申凤姣</v>
      </c>
      <c r="D63" s="11" t="s">
        <v>64</v>
      </c>
      <c r="E63" s="13">
        <v>75.35</v>
      </c>
      <c r="F63" s="17">
        <v>79.68</v>
      </c>
      <c r="G63" s="14">
        <v>77.08</v>
      </c>
      <c r="H63" s="15"/>
      <c r="I63" s="15"/>
      <c r="L63" s="2"/>
    </row>
    <row r="64" s="1" customFormat="1" ht="27" customHeight="1" spans="1:12">
      <c r="A64" s="11">
        <v>62</v>
      </c>
      <c r="B64" s="12" t="s">
        <v>72</v>
      </c>
      <c r="C64" s="11" t="str">
        <f>"杨小文"</f>
        <v>杨小文</v>
      </c>
      <c r="D64" s="11" t="s">
        <v>64</v>
      </c>
      <c r="E64" s="13">
        <v>75.23</v>
      </c>
      <c r="F64" s="17">
        <v>79.05</v>
      </c>
      <c r="G64" s="14">
        <v>76.76</v>
      </c>
      <c r="H64" s="15"/>
      <c r="I64" s="15"/>
      <c r="L64" s="2"/>
    </row>
    <row r="65" s="1" customFormat="1" ht="27" customHeight="1" spans="1:12">
      <c r="A65" s="11">
        <v>63</v>
      </c>
      <c r="B65" s="12" t="s">
        <v>73</v>
      </c>
      <c r="C65" s="11" t="str">
        <f>"夏昕怡"</f>
        <v>夏昕怡</v>
      </c>
      <c r="D65" s="11" t="s">
        <v>64</v>
      </c>
      <c r="E65" s="13">
        <v>75.03</v>
      </c>
      <c r="F65" s="17">
        <v>0</v>
      </c>
      <c r="G65" s="14">
        <v>45.02</v>
      </c>
      <c r="H65" s="15"/>
      <c r="I65" s="15"/>
      <c r="L65" s="2"/>
    </row>
    <row r="66" s="1" customFormat="1" ht="27" customHeight="1" spans="1:12">
      <c r="A66" s="11">
        <v>64</v>
      </c>
      <c r="B66" s="12" t="s">
        <v>74</v>
      </c>
      <c r="C66" s="11" t="str">
        <f>"谭颜琪"</f>
        <v>谭颜琪</v>
      </c>
      <c r="D66" s="11" t="s">
        <v>64</v>
      </c>
      <c r="E66" s="13">
        <v>74.93</v>
      </c>
      <c r="F66" s="17">
        <v>82.72</v>
      </c>
      <c r="G66" s="14">
        <v>78.05</v>
      </c>
      <c r="H66" s="15"/>
      <c r="I66" s="15"/>
      <c r="L66" s="2"/>
    </row>
    <row r="67" s="1" customFormat="1" ht="27" customHeight="1" spans="1:12">
      <c r="A67" s="11">
        <v>65</v>
      </c>
      <c r="B67" s="12" t="s">
        <v>75</v>
      </c>
      <c r="C67" s="11" t="str">
        <f>"黄云"</f>
        <v>黄云</v>
      </c>
      <c r="D67" s="11" t="s">
        <v>64</v>
      </c>
      <c r="E67" s="13">
        <v>74.6</v>
      </c>
      <c r="F67" s="17">
        <v>82.89</v>
      </c>
      <c r="G67" s="14">
        <v>77.92</v>
      </c>
      <c r="H67" s="15"/>
      <c r="I67" s="15"/>
      <c r="L67" s="2"/>
    </row>
    <row r="68" s="1" customFormat="1" ht="27" customHeight="1" spans="1:12">
      <c r="A68" s="11">
        <v>66</v>
      </c>
      <c r="B68" s="12" t="s">
        <v>76</v>
      </c>
      <c r="C68" s="11" t="str">
        <f>"向玉婷"</f>
        <v>向玉婷</v>
      </c>
      <c r="D68" s="11" t="s">
        <v>64</v>
      </c>
      <c r="E68" s="13">
        <v>74.58</v>
      </c>
      <c r="F68" s="17">
        <v>82.18</v>
      </c>
      <c r="G68" s="14">
        <v>77.62</v>
      </c>
      <c r="H68" s="15"/>
      <c r="I68" s="15"/>
      <c r="L68" s="2"/>
    </row>
    <row r="69" s="1" customFormat="1" ht="27" customHeight="1" spans="1:12">
      <c r="A69" s="11">
        <v>67</v>
      </c>
      <c r="B69" s="12" t="s">
        <v>77</v>
      </c>
      <c r="C69" s="11" t="str">
        <f>"甘飞云"</f>
        <v>甘飞云</v>
      </c>
      <c r="D69" s="11" t="s">
        <v>64</v>
      </c>
      <c r="E69" s="13">
        <v>74.38</v>
      </c>
      <c r="F69" s="17">
        <v>81.72</v>
      </c>
      <c r="G69" s="14">
        <v>77.32</v>
      </c>
      <c r="H69" s="15"/>
      <c r="I69" s="15"/>
      <c r="L69" s="2"/>
    </row>
    <row r="70" s="1" customFormat="1" ht="27" customHeight="1" spans="1:12">
      <c r="A70" s="11">
        <v>68</v>
      </c>
      <c r="B70" s="12" t="s">
        <v>78</v>
      </c>
      <c r="C70" s="11" t="str">
        <f>"刘文燕"</f>
        <v>刘文燕</v>
      </c>
      <c r="D70" s="11" t="s">
        <v>64</v>
      </c>
      <c r="E70" s="13">
        <v>74.3</v>
      </c>
      <c r="F70" s="17">
        <v>81.3</v>
      </c>
      <c r="G70" s="14">
        <v>77.1</v>
      </c>
      <c r="H70" s="15"/>
      <c r="I70" s="15"/>
      <c r="L70" s="2"/>
    </row>
    <row r="71" s="1" customFormat="1" ht="27" customHeight="1" spans="1:12">
      <c r="A71" s="11">
        <v>69</v>
      </c>
      <c r="B71" s="12" t="s">
        <v>79</v>
      </c>
      <c r="C71" s="11" t="str">
        <f>"赵碧薇"</f>
        <v>赵碧薇</v>
      </c>
      <c r="D71" s="11" t="s">
        <v>64</v>
      </c>
      <c r="E71" s="13">
        <v>74.05</v>
      </c>
      <c r="F71" s="17">
        <v>0</v>
      </c>
      <c r="G71" s="14">
        <v>44.43</v>
      </c>
      <c r="H71" s="15"/>
      <c r="I71" s="15"/>
      <c r="L71" s="2"/>
    </row>
    <row r="72" s="1" customFormat="1" ht="27" customHeight="1" spans="1:12">
      <c r="A72" s="11">
        <v>70</v>
      </c>
      <c r="B72" s="12" t="s">
        <v>80</v>
      </c>
      <c r="C72" s="11" t="str">
        <f>"彭芳日"</f>
        <v>彭芳日</v>
      </c>
      <c r="D72" s="11" t="s">
        <v>64</v>
      </c>
      <c r="E72" s="13">
        <v>73.08</v>
      </c>
      <c r="F72" s="17">
        <v>77.94</v>
      </c>
      <c r="G72" s="14">
        <v>75.03</v>
      </c>
      <c r="H72" s="15"/>
      <c r="I72" s="15"/>
      <c r="L72" s="2"/>
    </row>
    <row r="73" s="1" customFormat="1" ht="27" customHeight="1" spans="1:12">
      <c r="A73" s="11">
        <v>71</v>
      </c>
      <c r="B73" s="12" t="s">
        <v>81</v>
      </c>
      <c r="C73" s="11" t="str">
        <f>"张茂森"</f>
        <v>张茂森</v>
      </c>
      <c r="D73" s="11" t="s">
        <v>64</v>
      </c>
      <c r="E73" s="13">
        <v>72.83</v>
      </c>
      <c r="F73" s="17">
        <v>76.96</v>
      </c>
      <c r="G73" s="14">
        <v>74.48</v>
      </c>
      <c r="H73" s="15"/>
      <c r="I73" s="15"/>
      <c r="L73" s="2"/>
    </row>
    <row r="74" s="1" customFormat="1" ht="27" customHeight="1" spans="1:12">
      <c r="A74" s="11">
        <v>72</v>
      </c>
      <c r="B74" s="12" t="s">
        <v>82</v>
      </c>
      <c r="C74" s="11" t="str">
        <f>"胡青"</f>
        <v>胡青</v>
      </c>
      <c r="D74" s="11" t="s">
        <v>64</v>
      </c>
      <c r="E74" s="13">
        <v>72.55</v>
      </c>
      <c r="F74" s="17">
        <v>78.04</v>
      </c>
      <c r="G74" s="14">
        <v>74.75</v>
      </c>
      <c r="H74" s="15"/>
      <c r="I74" s="15"/>
      <c r="L74" s="2"/>
    </row>
    <row r="75" s="1" customFormat="1" ht="27" customHeight="1" spans="1:12">
      <c r="A75" s="11">
        <v>73</v>
      </c>
      <c r="B75" s="12" t="s">
        <v>83</v>
      </c>
      <c r="C75" s="11" t="str">
        <f>"周婧"</f>
        <v>周婧</v>
      </c>
      <c r="D75" s="11" t="s">
        <v>64</v>
      </c>
      <c r="E75" s="13">
        <v>72.45</v>
      </c>
      <c r="F75" s="17">
        <v>76.84</v>
      </c>
      <c r="G75" s="14">
        <v>74.21</v>
      </c>
      <c r="H75" s="15"/>
      <c r="I75" s="15"/>
      <c r="L75" s="2"/>
    </row>
    <row r="76" s="1" customFormat="1" ht="27" customHeight="1" spans="1:12">
      <c r="A76" s="11">
        <v>74</v>
      </c>
      <c r="B76" s="12" t="s">
        <v>84</v>
      </c>
      <c r="C76" s="11" t="str">
        <f>"江彩芳"</f>
        <v>江彩芳</v>
      </c>
      <c r="D76" s="11" t="s">
        <v>64</v>
      </c>
      <c r="E76" s="13">
        <v>72.08</v>
      </c>
      <c r="F76" s="17">
        <v>0</v>
      </c>
      <c r="G76" s="14">
        <v>43.25</v>
      </c>
      <c r="H76" s="15"/>
      <c r="I76" s="15"/>
      <c r="L76" s="2"/>
    </row>
    <row r="77" s="1" customFormat="1" ht="27" customHeight="1" spans="1:12">
      <c r="A77" s="11">
        <v>75</v>
      </c>
      <c r="B77" s="12" t="s">
        <v>85</v>
      </c>
      <c r="C77" s="16" t="str">
        <f>"张曈"</f>
        <v>张曈</v>
      </c>
      <c r="D77" s="11" t="s">
        <v>64</v>
      </c>
      <c r="E77" s="13">
        <v>71.6</v>
      </c>
      <c r="F77" s="17">
        <v>80.68</v>
      </c>
      <c r="G77" s="14">
        <v>75.23</v>
      </c>
      <c r="H77" s="15"/>
      <c r="I77" s="15"/>
      <c r="L77" s="2"/>
    </row>
    <row r="78" s="1" customFormat="1" ht="27" customHeight="1" spans="1:12">
      <c r="A78" s="11">
        <v>76</v>
      </c>
      <c r="B78" s="12" t="s">
        <v>86</v>
      </c>
      <c r="C78" s="16" t="str">
        <f>"夏天钰"</f>
        <v>夏天钰</v>
      </c>
      <c r="D78" s="11" t="s">
        <v>64</v>
      </c>
      <c r="E78" s="13">
        <v>71.15</v>
      </c>
      <c r="F78" s="17">
        <v>77.08</v>
      </c>
      <c r="G78" s="14">
        <v>73.52</v>
      </c>
      <c r="H78" s="15"/>
      <c r="I78" s="15"/>
      <c r="L78" s="2"/>
    </row>
    <row r="79" s="1" customFormat="1" ht="27" customHeight="1" spans="1:12">
      <c r="A79" s="11">
        <v>77</v>
      </c>
      <c r="B79" s="12" t="s">
        <v>87</v>
      </c>
      <c r="C79" s="16" t="str">
        <f>"谷敏"</f>
        <v>谷敏</v>
      </c>
      <c r="D79" s="11" t="s">
        <v>64</v>
      </c>
      <c r="E79" s="13">
        <v>70.88</v>
      </c>
      <c r="F79" s="17">
        <v>81.38</v>
      </c>
      <c r="G79" s="14">
        <v>75.08</v>
      </c>
      <c r="H79" s="15"/>
      <c r="I79" s="15"/>
      <c r="L79" s="2"/>
    </row>
    <row r="80" s="1" customFormat="1" ht="27" customHeight="1" spans="1:12">
      <c r="A80" s="11">
        <v>78</v>
      </c>
      <c r="B80" s="12" t="s">
        <v>88</v>
      </c>
      <c r="C80" s="11" t="str">
        <f>"周鑫龙"</f>
        <v>周鑫龙</v>
      </c>
      <c r="D80" s="11" t="s">
        <v>89</v>
      </c>
      <c r="E80" s="13">
        <v>77.2</v>
      </c>
      <c r="F80" s="17">
        <v>0</v>
      </c>
      <c r="G80" s="14">
        <v>46.32</v>
      </c>
      <c r="H80" s="15"/>
      <c r="I80" s="15"/>
      <c r="L80" s="2"/>
    </row>
    <row r="81" s="1" customFormat="1" ht="27" customHeight="1" spans="1:12">
      <c r="A81" s="11">
        <v>79</v>
      </c>
      <c r="B81" s="12" t="s">
        <v>90</v>
      </c>
      <c r="C81" s="11" t="str">
        <f>"李凌珠"</f>
        <v>李凌珠</v>
      </c>
      <c r="D81" s="11" t="s">
        <v>89</v>
      </c>
      <c r="E81" s="13">
        <v>76.95</v>
      </c>
      <c r="F81" s="17">
        <v>78.28</v>
      </c>
      <c r="G81" s="14">
        <v>77.48</v>
      </c>
      <c r="H81" s="15"/>
      <c r="I81" s="15"/>
      <c r="L81" s="2"/>
    </row>
    <row r="82" s="1" customFormat="1" ht="27" customHeight="1" spans="1:12">
      <c r="A82" s="11">
        <v>80</v>
      </c>
      <c r="B82" s="12" t="s">
        <v>91</v>
      </c>
      <c r="C82" s="11" t="str">
        <f>"谭文吉"</f>
        <v>谭文吉</v>
      </c>
      <c r="D82" s="11" t="s">
        <v>89</v>
      </c>
      <c r="E82" s="13">
        <v>76.8</v>
      </c>
      <c r="F82" s="17">
        <v>78.32</v>
      </c>
      <c r="G82" s="14">
        <v>77.41</v>
      </c>
      <c r="H82" s="15"/>
      <c r="I82" s="15"/>
      <c r="L82" s="2"/>
    </row>
    <row r="83" s="1" customFormat="1" ht="27" customHeight="1" spans="1:12">
      <c r="A83" s="11">
        <v>81</v>
      </c>
      <c r="B83" s="12" t="s">
        <v>92</v>
      </c>
      <c r="C83" s="11" t="str">
        <f>"刘娟"</f>
        <v>刘娟</v>
      </c>
      <c r="D83" s="11" t="s">
        <v>89</v>
      </c>
      <c r="E83" s="13">
        <v>76.53</v>
      </c>
      <c r="F83" s="17">
        <v>77.44</v>
      </c>
      <c r="G83" s="14">
        <v>76.9</v>
      </c>
      <c r="H83" s="15"/>
      <c r="I83" s="15"/>
      <c r="L83" s="2"/>
    </row>
    <row r="84" s="1" customFormat="1" ht="27" customHeight="1" spans="1:12">
      <c r="A84" s="11">
        <v>82</v>
      </c>
      <c r="B84" s="12" t="s">
        <v>93</v>
      </c>
      <c r="C84" s="11" t="str">
        <f>"阳桑"</f>
        <v>阳桑</v>
      </c>
      <c r="D84" s="11" t="s">
        <v>89</v>
      </c>
      <c r="E84" s="13">
        <v>75.98</v>
      </c>
      <c r="F84" s="17">
        <v>82.06</v>
      </c>
      <c r="G84" s="14">
        <v>78.41</v>
      </c>
      <c r="H84" s="15"/>
      <c r="I84" s="15"/>
      <c r="L84" s="2"/>
    </row>
    <row r="85" s="1" customFormat="1" ht="27" customHeight="1" spans="1:12">
      <c r="A85" s="11">
        <v>83</v>
      </c>
      <c r="B85" s="12" t="s">
        <v>94</v>
      </c>
      <c r="C85" s="11" t="str">
        <f>"李清华"</f>
        <v>李清华</v>
      </c>
      <c r="D85" s="11" t="s">
        <v>89</v>
      </c>
      <c r="E85" s="13">
        <v>75.75</v>
      </c>
      <c r="F85" s="17">
        <v>83.56</v>
      </c>
      <c r="G85" s="14">
        <v>78.87</v>
      </c>
      <c r="H85" s="15"/>
      <c r="I85" s="15"/>
      <c r="L85" s="2"/>
    </row>
    <row r="86" s="1" customFormat="1" ht="27" customHeight="1" spans="1:12">
      <c r="A86" s="11">
        <v>84</v>
      </c>
      <c r="B86" s="12" t="s">
        <v>95</v>
      </c>
      <c r="C86" s="11" t="str">
        <f>"向智睿"</f>
        <v>向智睿</v>
      </c>
      <c r="D86" s="11" t="s">
        <v>89</v>
      </c>
      <c r="E86" s="13">
        <v>75.58</v>
      </c>
      <c r="F86" s="17">
        <v>82.7</v>
      </c>
      <c r="G86" s="14">
        <v>78.43</v>
      </c>
      <c r="H86" s="15"/>
      <c r="I86" s="15"/>
      <c r="L86" s="2"/>
    </row>
    <row r="87" s="1" customFormat="1" ht="27" customHeight="1" spans="1:12">
      <c r="A87" s="11">
        <v>85</v>
      </c>
      <c r="B87" s="12" t="s">
        <v>96</v>
      </c>
      <c r="C87" s="11" t="str">
        <f>"向秋望"</f>
        <v>向秋望</v>
      </c>
      <c r="D87" s="11" t="s">
        <v>89</v>
      </c>
      <c r="E87" s="13">
        <v>75.38</v>
      </c>
      <c r="F87" s="17">
        <v>75.18</v>
      </c>
      <c r="G87" s="14">
        <v>75.3</v>
      </c>
      <c r="H87" s="15"/>
      <c r="I87" s="15"/>
      <c r="L87" s="2"/>
    </row>
    <row r="88" s="1" customFormat="1" ht="27" customHeight="1" spans="1:12">
      <c r="A88" s="11">
        <v>86</v>
      </c>
      <c r="B88" s="12" t="s">
        <v>97</v>
      </c>
      <c r="C88" s="11" t="str">
        <f>"文亦成"</f>
        <v>文亦成</v>
      </c>
      <c r="D88" s="11" t="s">
        <v>89</v>
      </c>
      <c r="E88" s="13">
        <v>74.1</v>
      </c>
      <c r="F88" s="17">
        <v>76.86</v>
      </c>
      <c r="G88" s="14">
        <v>75.2</v>
      </c>
      <c r="H88" s="15"/>
      <c r="I88" s="15"/>
      <c r="L88" s="2"/>
    </row>
    <row r="89" s="5" customFormat="1" ht="27" customHeight="1" spans="1:12">
      <c r="A89" s="11">
        <v>87</v>
      </c>
      <c r="B89" s="12" t="s">
        <v>98</v>
      </c>
      <c r="C89" s="12" t="s">
        <v>99</v>
      </c>
      <c r="D89" s="18" t="s">
        <v>89</v>
      </c>
      <c r="E89" s="13">
        <v>74.08</v>
      </c>
      <c r="F89" s="19">
        <v>78.46</v>
      </c>
      <c r="G89" s="14">
        <v>75.83</v>
      </c>
      <c r="H89" s="15"/>
      <c r="I89" s="15"/>
      <c r="L89" s="2"/>
    </row>
    <row r="90" s="1" customFormat="1" ht="27" customHeight="1" spans="1:12">
      <c r="A90" s="11">
        <v>88</v>
      </c>
      <c r="B90" s="12" t="s">
        <v>100</v>
      </c>
      <c r="C90" s="16" t="str">
        <f>"刘鹏"</f>
        <v>刘鹏</v>
      </c>
      <c r="D90" s="11" t="s">
        <v>101</v>
      </c>
      <c r="E90" s="13">
        <v>78.03</v>
      </c>
      <c r="F90" s="17">
        <v>82.82</v>
      </c>
      <c r="G90" s="14">
        <v>79.95</v>
      </c>
      <c r="H90" s="15"/>
      <c r="I90" s="15"/>
      <c r="L90" s="2"/>
    </row>
    <row r="91" s="1" customFormat="1" ht="27" customHeight="1" spans="1:12">
      <c r="A91" s="11">
        <v>89</v>
      </c>
      <c r="B91" s="12" t="s">
        <v>102</v>
      </c>
      <c r="C91" s="16" t="str">
        <f>"胡婷"</f>
        <v>胡婷</v>
      </c>
      <c r="D91" s="11" t="s">
        <v>101</v>
      </c>
      <c r="E91" s="13">
        <v>71.7</v>
      </c>
      <c r="F91" s="17">
        <v>84.48</v>
      </c>
      <c r="G91" s="14">
        <v>76.81</v>
      </c>
      <c r="H91" s="15"/>
      <c r="I91" s="15"/>
      <c r="L91" s="2"/>
    </row>
    <row r="92" s="1" customFormat="1" ht="27" customHeight="1" spans="1:12">
      <c r="A92" s="11">
        <v>90</v>
      </c>
      <c r="B92" s="12" t="s">
        <v>103</v>
      </c>
      <c r="C92" s="11" t="str">
        <f>"文衡"</f>
        <v>文衡</v>
      </c>
      <c r="D92" s="11" t="s">
        <v>104</v>
      </c>
      <c r="E92" s="13">
        <v>76.38</v>
      </c>
      <c r="F92" s="17">
        <v>83.48</v>
      </c>
      <c r="G92" s="14">
        <v>79.22</v>
      </c>
      <c r="H92" s="15"/>
      <c r="I92" s="15"/>
      <c r="L92" s="2"/>
    </row>
    <row r="93" s="1" customFormat="1" ht="27" customHeight="1" spans="1:12">
      <c r="A93" s="11">
        <v>91</v>
      </c>
      <c r="B93" s="12" t="s">
        <v>105</v>
      </c>
      <c r="C93" s="16" t="str">
        <f>"蒋欣琛"</f>
        <v>蒋欣琛</v>
      </c>
      <c r="D93" s="11" t="s">
        <v>104</v>
      </c>
      <c r="E93" s="13">
        <v>74.73</v>
      </c>
      <c r="F93" s="17">
        <v>0</v>
      </c>
      <c r="G93" s="14">
        <v>44.84</v>
      </c>
      <c r="H93" s="15"/>
      <c r="I93" s="15"/>
      <c r="L93" s="2"/>
    </row>
    <row r="94" s="1" customFormat="1" ht="27" customHeight="1" spans="1:12">
      <c r="A94" s="11">
        <v>92</v>
      </c>
      <c r="B94" s="12" t="s">
        <v>106</v>
      </c>
      <c r="C94" s="11" t="str">
        <f>"吴炜圣"</f>
        <v>吴炜圣</v>
      </c>
      <c r="D94" s="11" t="s">
        <v>107</v>
      </c>
      <c r="E94" s="13">
        <v>74.58</v>
      </c>
      <c r="F94" s="17">
        <v>78.6</v>
      </c>
      <c r="G94" s="14">
        <v>76.19</v>
      </c>
      <c r="H94" s="15"/>
      <c r="I94" s="15"/>
      <c r="L94" s="2"/>
    </row>
    <row r="95" s="1" customFormat="1" ht="27" customHeight="1" spans="1:12">
      <c r="A95" s="11">
        <v>93</v>
      </c>
      <c r="B95" s="12" t="s">
        <v>108</v>
      </c>
      <c r="C95" s="16" t="str">
        <f>"李孟君"</f>
        <v>李孟君</v>
      </c>
      <c r="D95" s="11" t="s">
        <v>107</v>
      </c>
      <c r="E95" s="13">
        <v>74.2</v>
      </c>
      <c r="F95" s="17">
        <v>80</v>
      </c>
      <c r="G95" s="14">
        <v>76.52</v>
      </c>
      <c r="H95" s="15"/>
      <c r="I95" s="15"/>
      <c r="L95" s="2"/>
    </row>
    <row r="96" s="1" customFormat="1" ht="27" customHeight="1" spans="1:12">
      <c r="A96" s="11">
        <v>94</v>
      </c>
      <c r="B96" s="12" t="s">
        <v>109</v>
      </c>
      <c r="C96" s="11" t="str">
        <f>"熊锴"</f>
        <v>熊锴</v>
      </c>
      <c r="D96" s="11" t="s">
        <v>110</v>
      </c>
      <c r="E96" s="13">
        <v>74.75</v>
      </c>
      <c r="F96" s="17">
        <v>79.46</v>
      </c>
      <c r="G96" s="14">
        <v>76.63</v>
      </c>
      <c r="H96" s="15"/>
      <c r="I96" s="15"/>
      <c r="L96" s="2"/>
    </row>
    <row r="97" s="1" customFormat="1" ht="27" customHeight="1" spans="1:12">
      <c r="A97" s="11">
        <v>95</v>
      </c>
      <c r="B97" s="12" t="s">
        <v>111</v>
      </c>
      <c r="C97" s="11" t="str">
        <f>"胡伟"</f>
        <v>胡伟</v>
      </c>
      <c r="D97" s="11" t="s">
        <v>110</v>
      </c>
      <c r="E97" s="13">
        <v>70.93</v>
      </c>
      <c r="F97" s="17">
        <v>0</v>
      </c>
      <c r="G97" s="14">
        <v>42.56</v>
      </c>
      <c r="H97" s="15"/>
      <c r="I97" s="15"/>
      <c r="L97" s="2"/>
    </row>
    <row r="98" s="1" customFormat="1" ht="27" customHeight="1" spans="1:12">
      <c r="A98" s="11">
        <v>96</v>
      </c>
      <c r="B98" s="12" t="s">
        <v>112</v>
      </c>
      <c r="C98" s="12" t="str">
        <f>"眭荧"</f>
        <v>眭荧</v>
      </c>
      <c r="D98" s="18" t="s">
        <v>113</v>
      </c>
      <c r="E98" s="13">
        <v>80.83</v>
      </c>
      <c r="F98" s="13" t="s">
        <v>114</v>
      </c>
      <c r="G98" s="14">
        <v>48.5</v>
      </c>
      <c r="H98" s="15"/>
      <c r="I98" s="15"/>
      <c r="L98" s="2"/>
    </row>
    <row r="99" s="1" customFormat="1" ht="27" customHeight="1" spans="1:12">
      <c r="A99" s="11">
        <v>97</v>
      </c>
      <c r="B99" s="12" t="s">
        <v>115</v>
      </c>
      <c r="C99" s="12" t="str">
        <f>"谭哲良"</f>
        <v>谭哲良</v>
      </c>
      <c r="D99" s="18" t="s">
        <v>113</v>
      </c>
      <c r="E99" s="13">
        <v>67.55</v>
      </c>
      <c r="F99" s="13" t="s">
        <v>116</v>
      </c>
      <c r="G99" s="14">
        <v>71.17</v>
      </c>
      <c r="H99" s="15"/>
      <c r="I99" s="15"/>
      <c r="L99" s="2"/>
    </row>
    <row r="100" s="1" customFormat="1" ht="27" customHeight="1" spans="1:12">
      <c r="A100" s="11">
        <v>98</v>
      </c>
      <c r="B100" s="12" t="s">
        <v>117</v>
      </c>
      <c r="C100" s="18" t="str">
        <f>"郑小外"</f>
        <v>郑小外</v>
      </c>
      <c r="D100" s="18" t="s">
        <v>118</v>
      </c>
      <c r="E100" s="13">
        <v>79.4</v>
      </c>
      <c r="F100" s="13" t="s">
        <v>114</v>
      </c>
      <c r="G100" s="14">
        <v>47.64</v>
      </c>
      <c r="H100" s="15"/>
      <c r="I100" s="15"/>
      <c r="L100" s="2"/>
    </row>
    <row r="101" s="1" customFormat="1" ht="27" customHeight="1" spans="1:12">
      <c r="A101" s="11">
        <v>99</v>
      </c>
      <c r="B101" s="12" t="s">
        <v>119</v>
      </c>
      <c r="C101" s="18" t="str">
        <f>"符雅琼"</f>
        <v>符雅琼</v>
      </c>
      <c r="D101" s="18" t="s">
        <v>118</v>
      </c>
      <c r="E101" s="13">
        <v>75.63</v>
      </c>
      <c r="F101" s="13" t="s">
        <v>120</v>
      </c>
      <c r="G101" s="14">
        <v>77.62</v>
      </c>
      <c r="H101" s="15"/>
      <c r="I101" s="15"/>
      <c r="L101" s="2"/>
    </row>
    <row r="102" s="1" customFormat="1" ht="27" customHeight="1" spans="1:12">
      <c r="A102" s="11">
        <v>100</v>
      </c>
      <c r="B102" s="12" t="s">
        <v>121</v>
      </c>
      <c r="C102" s="18" t="str">
        <f>"袁依雯"</f>
        <v>袁依雯</v>
      </c>
      <c r="D102" s="18" t="s">
        <v>122</v>
      </c>
      <c r="E102" s="13">
        <v>72.2</v>
      </c>
      <c r="F102" s="13" t="s">
        <v>114</v>
      </c>
      <c r="G102" s="14">
        <v>43.32</v>
      </c>
      <c r="H102" s="15"/>
      <c r="I102" s="15"/>
      <c r="L102" s="2"/>
    </row>
    <row r="103" s="1" customFormat="1" ht="27" customHeight="1" spans="1:12">
      <c r="A103" s="11">
        <v>101</v>
      </c>
      <c r="B103" s="12" t="s">
        <v>123</v>
      </c>
      <c r="C103" s="12" t="str">
        <f>"姚靖轩"</f>
        <v>姚靖轩</v>
      </c>
      <c r="D103" s="18" t="s">
        <v>122</v>
      </c>
      <c r="E103" s="13">
        <v>72.08</v>
      </c>
      <c r="F103" s="13" t="s">
        <v>114</v>
      </c>
      <c r="G103" s="14">
        <v>43.25</v>
      </c>
      <c r="H103" s="15"/>
      <c r="I103" s="15"/>
      <c r="L103" s="2"/>
    </row>
    <row r="104" s="1" customFormat="1" ht="27" customHeight="1" spans="1:12">
      <c r="A104" s="11">
        <v>102</v>
      </c>
      <c r="B104" s="12" t="s">
        <v>124</v>
      </c>
      <c r="C104" s="12" t="str">
        <f>"谭诗胜"</f>
        <v>谭诗胜</v>
      </c>
      <c r="D104" s="18" t="s">
        <v>122</v>
      </c>
      <c r="E104" s="13">
        <v>71.2</v>
      </c>
      <c r="F104" s="13" t="s">
        <v>125</v>
      </c>
      <c r="G104" s="14">
        <v>74.42</v>
      </c>
      <c r="H104" s="15"/>
      <c r="I104" s="15"/>
      <c r="L104" s="2"/>
    </row>
    <row r="105" s="6" customFormat="1" ht="27" customHeight="1" spans="1:12">
      <c r="A105" s="11">
        <v>103</v>
      </c>
      <c r="B105" s="12" t="s">
        <v>126</v>
      </c>
      <c r="C105" s="12" t="str">
        <f>"旷昱"</f>
        <v>旷昱</v>
      </c>
      <c r="D105" s="18" t="s">
        <v>122</v>
      </c>
      <c r="E105" s="13">
        <v>68.85</v>
      </c>
      <c r="F105" s="20" t="s">
        <v>127</v>
      </c>
      <c r="G105" s="14">
        <v>73.37</v>
      </c>
      <c r="H105" s="15"/>
      <c r="I105" s="15"/>
      <c r="L105" s="2"/>
    </row>
    <row r="106" s="1" customFormat="1" ht="27" customHeight="1" spans="1:12">
      <c r="A106" s="11">
        <v>104</v>
      </c>
      <c r="B106" s="12" t="s">
        <v>128</v>
      </c>
      <c r="C106" s="18" t="str">
        <f>"肖武"</f>
        <v>肖武</v>
      </c>
      <c r="D106" s="18" t="s">
        <v>129</v>
      </c>
      <c r="E106" s="13">
        <v>74.8</v>
      </c>
      <c r="F106" s="13" t="s">
        <v>130</v>
      </c>
      <c r="G106" s="14">
        <v>78.12</v>
      </c>
      <c r="H106" s="15"/>
      <c r="I106" s="15"/>
      <c r="L106" s="2"/>
    </row>
    <row r="107" s="1" customFormat="1" ht="27" customHeight="1" spans="1:12">
      <c r="A107" s="11">
        <v>105</v>
      </c>
      <c r="B107" s="12" t="s">
        <v>131</v>
      </c>
      <c r="C107" s="18" t="str">
        <f>"唐艳"</f>
        <v>唐艳</v>
      </c>
      <c r="D107" s="18" t="s">
        <v>129</v>
      </c>
      <c r="E107" s="13">
        <v>68</v>
      </c>
      <c r="F107" s="13" t="s">
        <v>114</v>
      </c>
      <c r="G107" s="14">
        <v>40.8</v>
      </c>
      <c r="H107" s="15"/>
      <c r="I107" s="15"/>
      <c r="L107" s="2"/>
    </row>
    <row r="108" s="1" customFormat="1" ht="27" customHeight="1" spans="1:12">
      <c r="A108" s="11">
        <v>106</v>
      </c>
      <c r="B108" s="12" t="s">
        <v>132</v>
      </c>
      <c r="C108" s="12" t="str">
        <f>"刘岳林"</f>
        <v>刘岳林</v>
      </c>
      <c r="D108" s="18" t="s">
        <v>133</v>
      </c>
      <c r="E108" s="13">
        <v>72.45</v>
      </c>
      <c r="F108" s="13" t="s">
        <v>134</v>
      </c>
      <c r="G108" s="14">
        <v>74.48</v>
      </c>
      <c r="H108" s="15"/>
      <c r="I108" s="15"/>
      <c r="L108" s="2"/>
    </row>
    <row r="109" s="1" customFormat="1" ht="27" customHeight="1" spans="1:12">
      <c r="A109" s="11">
        <v>107</v>
      </c>
      <c r="B109" s="12" t="s">
        <v>135</v>
      </c>
      <c r="C109" s="12" t="str">
        <f>"邹群"</f>
        <v>邹群</v>
      </c>
      <c r="D109" s="18" t="s">
        <v>133</v>
      </c>
      <c r="E109" s="13">
        <v>69.68</v>
      </c>
      <c r="F109" s="13" t="s">
        <v>136</v>
      </c>
      <c r="G109" s="14">
        <v>74.46</v>
      </c>
      <c r="H109" s="15"/>
      <c r="I109" s="15"/>
      <c r="L109" s="2"/>
    </row>
    <row r="110" s="1" customFormat="1" ht="27" customHeight="1" spans="1:12">
      <c r="A110" s="11">
        <v>108</v>
      </c>
      <c r="B110" s="12" t="s">
        <v>137</v>
      </c>
      <c r="C110" s="18" t="str">
        <f>"旷斐俐"</f>
        <v>旷斐俐</v>
      </c>
      <c r="D110" s="18" t="s">
        <v>138</v>
      </c>
      <c r="E110" s="13">
        <v>77.35</v>
      </c>
      <c r="F110" s="13" t="s">
        <v>139</v>
      </c>
      <c r="G110" s="14">
        <v>79.24</v>
      </c>
      <c r="H110" s="15"/>
      <c r="I110" s="15"/>
      <c r="L110" s="2"/>
    </row>
    <row r="111" s="1" customFormat="1" ht="27" customHeight="1" spans="1:12">
      <c r="A111" s="11">
        <v>109</v>
      </c>
      <c r="B111" s="12" t="s">
        <v>140</v>
      </c>
      <c r="C111" s="18" t="str">
        <f>"刘琼"</f>
        <v>刘琼</v>
      </c>
      <c r="D111" s="18" t="s">
        <v>138</v>
      </c>
      <c r="E111" s="13">
        <v>73.65</v>
      </c>
      <c r="F111" s="13" t="s">
        <v>141</v>
      </c>
      <c r="G111" s="14">
        <v>75.47</v>
      </c>
      <c r="H111" s="15"/>
      <c r="I111" s="15"/>
      <c r="L111" s="2"/>
    </row>
    <row r="112" s="1" customFormat="1" ht="27" customHeight="1" spans="1:12">
      <c r="A112" s="11">
        <v>110</v>
      </c>
      <c r="B112" s="12" t="s">
        <v>142</v>
      </c>
      <c r="C112" s="18" t="str">
        <f>"林双莉"</f>
        <v>林双莉</v>
      </c>
      <c r="D112" s="18" t="s">
        <v>143</v>
      </c>
      <c r="E112" s="13">
        <v>76.2</v>
      </c>
      <c r="F112" s="13" t="s">
        <v>144</v>
      </c>
      <c r="G112" s="14">
        <v>78.34</v>
      </c>
      <c r="H112" s="15"/>
      <c r="I112" s="15"/>
      <c r="L112" s="2"/>
    </row>
    <row r="113" s="1" customFormat="1" ht="27" customHeight="1" spans="1:12">
      <c r="A113" s="11">
        <v>111</v>
      </c>
      <c r="B113" s="12" t="s">
        <v>145</v>
      </c>
      <c r="C113" s="18" t="str">
        <f>"李昭君"</f>
        <v>李昭君</v>
      </c>
      <c r="D113" s="18" t="s">
        <v>143</v>
      </c>
      <c r="E113" s="13">
        <v>75.95</v>
      </c>
      <c r="F113" s="13" t="s">
        <v>146</v>
      </c>
      <c r="G113" s="14">
        <v>78.74</v>
      </c>
      <c r="H113" s="15"/>
      <c r="I113" s="15"/>
      <c r="L113" s="2"/>
    </row>
    <row r="114" s="1" customFormat="1" ht="27" customHeight="1" spans="1:12">
      <c r="A114" s="11">
        <v>112</v>
      </c>
      <c r="B114" s="12" t="s">
        <v>147</v>
      </c>
      <c r="C114" s="18" t="str">
        <f>"彭铀淮"</f>
        <v>彭铀淮</v>
      </c>
      <c r="D114" s="18" t="s">
        <v>148</v>
      </c>
      <c r="E114" s="13">
        <v>73.55</v>
      </c>
      <c r="F114" s="13" t="s">
        <v>149</v>
      </c>
      <c r="G114" s="14">
        <v>77.57</v>
      </c>
      <c r="H114" s="15"/>
      <c r="I114" s="15"/>
      <c r="L114" s="2"/>
    </row>
    <row r="115" s="1" customFormat="1" ht="27" customHeight="1" spans="1:12">
      <c r="A115" s="11">
        <v>113</v>
      </c>
      <c r="B115" s="12" t="s">
        <v>150</v>
      </c>
      <c r="C115" s="12" t="str">
        <f>"谭靖蓉"</f>
        <v>谭靖蓉</v>
      </c>
      <c r="D115" s="18" t="s">
        <v>148</v>
      </c>
      <c r="E115" s="13">
        <v>71.88</v>
      </c>
      <c r="F115" s="13" t="s">
        <v>151</v>
      </c>
      <c r="G115" s="14">
        <v>73.87</v>
      </c>
      <c r="H115" s="15"/>
      <c r="I115" s="15"/>
      <c r="L115" s="2"/>
    </row>
    <row r="116" s="1" customFormat="1" ht="27" customHeight="1" spans="1:12">
      <c r="A116" s="11">
        <v>114</v>
      </c>
      <c r="B116" s="12" t="s">
        <v>152</v>
      </c>
      <c r="C116" s="18" t="str">
        <f>"谭长乐"</f>
        <v>谭长乐</v>
      </c>
      <c r="D116" s="18" t="s">
        <v>153</v>
      </c>
      <c r="E116" s="13">
        <v>70.65</v>
      </c>
      <c r="F116" s="13" t="s">
        <v>154</v>
      </c>
      <c r="G116" s="14">
        <v>75.09</v>
      </c>
      <c r="H116" s="15"/>
      <c r="I116" s="15"/>
      <c r="L116" s="2"/>
    </row>
    <row r="117" s="1" customFormat="1" ht="27" customHeight="1" spans="1:12">
      <c r="A117" s="11">
        <v>115</v>
      </c>
      <c r="B117" s="12" t="s">
        <v>155</v>
      </c>
      <c r="C117" s="12" t="str">
        <f>"李晓拓"</f>
        <v>李晓拓</v>
      </c>
      <c r="D117" s="18" t="s">
        <v>153</v>
      </c>
      <c r="E117" s="13">
        <v>66.9</v>
      </c>
      <c r="F117" s="13" t="s">
        <v>156</v>
      </c>
      <c r="G117" s="14">
        <v>70.6</v>
      </c>
      <c r="H117" s="15"/>
      <c r="I117" s="15"/>
      <c r="L117" s="2"/>
    </row>
    <row r="118" s="1" customFormat="1" ht="27" customHeight="1" spans="1:12">
      <c r="A118" s="11">
        <v>116</v>
      </c>
      <c r="B118" s="12" t="s">
        <v>157</v>
      </c>
      <c r="C118" s="18" t="str">
        <f>"周颖"</f>
        <v>周颖</v>
      </c>
      <c r="D118" s="18" t="s">
        <v>158</v>
      </c>
      <c r="E118" s="13">
        <v>66.88</v>
      </c>
      <c r="F118" s="13" t="s">
        <v>159</v>
      </c>
      <c r="G118" s="14">
        <v>72.59</v>
      </c>
      <c r="H118" s="15"/>
      <c r="I118" s="15"/>
      <c r="L118" s="2"/>
    </row>
    <row r="119" s="1" customFormat="1" ht="27" customHeight="1" spans="1:12">
      <c r="A119" s="11">
        <v>117</v>
      </c>
      <c r="B119" s="12" t="s">
        <v>160</v>
      </c>
      <c r="C119" s="18" t="str">
        <f>"周水清"</f>
        <v>周水清</v>
      </c>
      <c r="D119" s="18" t="s">
        <v>158</v>
      </c>
      <c r="E119" s="13">
        <v>66.7</v>
      </c>
      <c r="F119" s="13" t="s">
        <v>161</v>
      </c>
      <c r="G119" s="14">
        <v>70.16</v>
      </c>
      <c r="H119" s="15"/>
      <c r="I119" s="15"/>
      <c r="L119" s="2"/>
    </row>
    <row r="120" s="1" customFormat="1" ht="27" customHeight="1" spans="1:12">
      <c r="A120" s="11">
        <v>118</v>
      </c>
      <c r="B120" s="12" t="s">
        <v>162</v>
      </c>
      <c r="C120" s="18" t="str">
        <f>"彭洋"</f>
        <v>彭洋</v>
      </c>
      <c r="D120" s="18" t="s">
        <v>163</v>
      </c>
      <c r="E120" s="13">
        <v>73.65</v>
      </c>
      <c r="F120" s="13" t="s">
        <v>114</v>
      </c>
      <c r="G120" s="14">
        <v>44.19</v>
      </c>
      <c r="H120" s="15"/>
      <c r="I120" s="15"/>
      <c r="L120" s="2"/>
    </row>
    <row r="121" s="1" customFormat="1" ht="27" customHeight="1" spans="1:12">
      <c r="A121" s="11">
        <v>119</v>
      </c>
      <c r="B121" s="12" t="s">
        <v>164</v>
      </c>
      <c r="C121" s="18" t="str">
        <f>"曾萼"</f>
        <v>曾萼</v>
      </c>
      <c r="D121" s="18" t="s">
        <v>163</v>
      </c>
      <c r="E121" s="13">
        <v>72.45</v>
      </c>
      <c r="F121" s="13" t="s">
        <v>165</v>
      </c>
      <c r="G121" s="14">
        <v>75.87</v>
      </c>
      <c r="H121" s="15"/>
      <c r="I121" s="15"/>
      <c r="L121" s="2"/>
    </row>
    <row r="122" s="1" customFormat="1" ht="27" customHeight="1" spans="1:12">
      <c r="A122" s="11">
        <v>120</v>
      </c>
      <c r="B122" s="12" t="s">
        <v>166</v>
      </c>
      <c r="C122" s="18" t="str">
        <f>"蒋柯"</f>
        <v>蒋柯</v>
      </c>
      <c r="D122" s="18" t="s">
        <v>167</v>
      </c>
      <c r="E122" s="13">
        <v>79.85</v>
      </c>
      <c r="F122" s="13" t="s">
        <v>114</v>
      </c>
      <c r="G122" s="14">
        <v>47.91</v>
      </c>
      <c r="H122" s="15"/>
      <c r="I122" s="15"/>
      <c r="L122" s="2"/>
    </row>
    <row r="123" s="1" customFormat="1" ht="27" customHeight="1" spans="1:12">
      <c r="A123" s="11">
        <v>121</v>
      </c>
      <c r="B123" s="12" t="s">
        <v>168</v>
      </c>
      <c r="C123" s="18" t="str">
        <f>"刘依水"</f>
        <v>刘依水</v>
      </c>
      <c r="D123" s="18" t="s">
        <v>167</v>
      </c>
      <c r="E123" s="13">
        <v>76.4</v>
      </c>
      <c r="F123" s="13" t="s">
        <v>169</v>
      </c>
      <c r="G123" s="14">
        <v>78.38</v>
      </c>
      <c r="H123" s="15"/>
      <c r="I123" s="15"/>
      <c r="L123" s="2"/>
    </row>
    <row r="124" s="1" customFormat="1" ht="27" customHeight="1" spans="1:12">
      <c r="A124" s="11">
        <v>122</v>
      </c>
      <c r="B124" s="12" t="s">
        <v>170</v>
      </c>
      <c r="C124" s="18" t="str">
        <f>"曹颖"</f>
        <v>曹颖</v>
      </c>
      <c r="D124" s="18" t="s">
        <v>167</v>
      </c>
      <c r="E124" s="13">
        <v>76.1</v>
      </c>
      <c r="F124" s="13" t="s">
        <v>171</v>
      </c>
      <c r="G124" s="14">
        <v>77.73</v>
      </c>
      <c r="H124" s="15"/>
      <c r="I124" s="15"/>
      <c r="L124" s="2"/>
    </row>
    <row r="125" s="1" customFormat="1" ht="27" customHeight="1" spans="1:12">
      <c r="A125" s="11">
        <v>123</v>
      </c>
      <c r="B125" s="12" t="s">
        <v>172</v>
      </c>
      <c r="C125" s="18" t="str">
        <f>"曾诗敏"</f>
        <v>曾诗敏</v>
      </c>
      <c r="D125" s="18" t="s">
        <v>167</v>
      </c>
      <c r="E125" s="13">
        <v>74.35</v>
      </c>
      <c r="F125" s="13" t="s">
        <v>114</v>
      </c>
      <c r="G125" s="14">
        <v>44.61</v>
      </c>
      <c r="H125" s="15"/>
      <c r="I125" s="15"/>
      <c r="L125" s="2"/>
    </row>
    <row r="126" s="1" customFormat="1" ht="27" customHeight="1" spans="1:12">
      <c r="A126" s="11">
        <v>124</v>
      </c>
      <c r="B126" s="12" t="s">
        <v>173</v>
      </c>
      <c r="C126" s="18" t="str">
        <f>"伍格"</f>
        <v>伍格</v>
      </c>
      <c r="D126" s="18" t="s">
        <v>167</v>
      </c>
      <c r="E126" s="13">
        <v>74.08</v>
      </c>
      <c r="F126" s="13" t="s">
        <v>114</v>
      </c>
      <c r="G126" s="14">
        <v>44.45</v>
      </c>
      <c r="H126" s="15"/>
      <c r="I126" s="15"/>
      <c r="L126" s="2"/>
    </row>
    <row r="127" s="1" customFormat="1" ht="27" customHeight="1" spans="1:12">
      <c r="A127" s="11">
        <v>125</v>
      </c>
      <c r="B127" s="12" t="s">
        <v>174</v>
      </c>
      <c r="C127" s="18" t="str">
        <f>"黎金云"</f>
        <v>黎金云</v>
      </c>
      <c r="D127" s="18" t="s">
        <v>167</v>
      </c>
      <c r="E127" s="13">
        <v>72.85</v>
      </c>
      <c r="F127" s="13" t="s">
        <v>175</v>
      </c>
      <c r="G127" s="14">
        <v>75.88</v>
      </c>
      <c r="H127" s="15"/>
      <c r="I127" s="15"/>
      <c r="L127" s="2"/>
    </row>
    <row r="128" s="1" customFormat="1" ht="27" customHeight="1" spans="1:12">
      <c r="A128" s="11">
        <v>126</v>
      </c>
      <c r="B128" s="12" t="s">
        <v>176</v>
      </c>
      <c r="C128" s="12" t="str">
        <f>"李仕维"</f>
        <v>李仕维</v>
      </c>
      <c r="D128" s="18" t="s">
        <v>167</v>
      </c>
      <c r="E128" s="13">
        <v>72.8</v>
      </c>
      <c r="F128" s="13" t="s">
        <v>177</v>
      </c>
      <c r="G128" s="14">
        <v>76.83</v>
      </c>
      <c r="H128" s="15"/>
      <c r="I128" s="15"/>
      <c r="L128" s="2"/>
    </row>
    <row r="129" s="1" customFormat="1" ht="27" customHeight="1" spans="1:12">
      <c r="A129" s="11">
        <v>127</v>
      </c>
      <c r="B129" s="12" t="s">
        <v>178</v>
      </c>
      <c r="C129" s="12" t="str">
        <f>"廖思瑶"</f>
        <v>廖思瑶</v>
      </c>
      <c r="D129" s="18" t="s">
        <v>167</v>
      </c>
      <c r="E129" s="13">
        <v>72</v>
      </c>
      <c r="F129" s="13" t="s">
        <v>179</v>
      </c>
      <c r="G129" s="14">
        <v>74.22</v>
      </c>
      <c r="H129" s="15"/>
      <c r="I129" s="15"/>
      <c r="L129" s="2"/>
    </row>
    <row r="130" s="1" customFormat="1" ht="27" customHeight="1" spans="1:12">
      <c r="A130" s="11">
        <v>128</v>
      </c>
      <c r="B130" s="12" t="s">
        <v>180</v>
      </c>
      <c r="C130" s="18" t="str">
        <f>"邹鹏杰"</f>
        <v>邹鹏杰</v>
      </c>
      <c r="D130" s="18" t="s">
        <v>181</v>
      </c>
      <c r="E130" s="13">
        <v>79.5</v>
      </c>
      <c r="F130" s="13" t="s">
        <v>182</v>
      </c>
      <c r="G130" s="14">
        <v>79.69</v>
      </c>
      <c r="H130" s="15"/>
      <c r="I130" s="15"/>
      <c r="L130" s="2"/>
    </row>
    <row r="131" s="1" customFormat="1" ht="27" customHeight="1" spans="1:12">
      <c r="A131" s="11">
        <v>129</v>
      </c>
      <c r="B131" s="12" t="s">
        <v>183</v>
      </c>
      <c r="C131" s="18" t="str">
        <f>"谭科"</f>
        <v>谭科</v>
      </c>
      <c r="D131" s="18" t="s">
        <v>181</v>
      </c>
      <c r="E131" s="13">
        <v>70.6</v>
      </c>
      <c r="F131" s="13" t="s">
        <v>184</v>
      </c>
      <c r="G131" s="14">
        <v>74.02</v>
      </c>
      <c r="H131" s="15"/>
      <c r="I131" s="15"/>
      <c r="L131" s="2"/>
    </row>
    <row r="132" s="1" customFormat="1" ht="27" customHeight="1" spans="1:12">
      <c r="A132" s="11">
        <v>130</v>
      </c>
      <c r="B132" s="12" t="s">
        <v>185</v>
      </c>
      <c r="C132" s="18" t="str">
        <f>"喻橙"</f>
        <v>喻橙</v>
      </c>
      <c r="D132" s="18" t="s">
        <v>186</v>
      </c>
      <c r="E132" s="13">
        <v>74.7</v>
      </c>
      <c r="F132" s="13" t="s">
        <v>187</v>
      </c>
      <c r="G132" s="14">
        <v>75.65</v>
      </c>
      <c r="H132" s="15"/>
      <c r="I132" s="15"/>
      <c r="L132" s="2"/>
    </row>
    <row r="133" s="1" customFormat="1" ht="27" customHeight="1" spans="1:12">
      <c r="A133" s="11">
        <v>131</v>
      </c>
      <c r="B133" s="12" t="s">
        <v>188</v>
      </c>
      <c r="C133" s="18" t="str">
        <f>"李姗霖"</f>
        <v>李姗霖</v>
      </c>
      <c r="D133" s="18" t="s">
        <v>186</v>
      </c>
      <c r="E133" s="13">
        <v>74.05</v>
      </c>
      <c r="F133" s="13" t="s">
        <v>189</v>
      </c>
      <c r="G133" s="14">
        <v>77.26</v>
      </c>
      <c r="H133" s="15"/>
      <c r="I133" s="15"/>
      <c r="L133" s="2"/>
    </row>
    <row r="134" s="1" customFormat="1" ht="27" customHeight="1" spans="1:12">
      <c r="A134" s="11">
        <v>132</v>
      </c>
      <c r="B134" s="12" t="s">
        <v>190</v>
      </c>
      <c r="C134" s="18" t="str">
        <f>"李志翱"</f>
        <v>李志翱</v>
      </c>
      <c r="D134" s="18" t="s">
        <v>186</v>
      </c>
      <c r="E134" s="13">
        <v>72.73</v>
      </c>
      <c r="F134" s="13" t="s">
        <v>191</v>
      </c>
      <c r="G134" s="14">
        <v>75.12</v>
      </c>
      <c r="H134" s="15"/>
      <c r="I134" s="15"/>
      <c r="L134" s="2"/>
    </row>
    <row r="135" s="1" customFormat="1" ht="27" customHeight="1" spans="1:12">
      <c r="A135" s="11">
        <v>133</v>
      </c>
      <c r="B135" s="12" t="s">
        <v>192</v>
      </c>
      <c r="C135" s="12" t="str">
        <f>"彭志锋"</f>
        <v>彭志锋</v>
      </c>
      <c r="D135" s="18" t="s">
        <v>186</v>
      </c>
      <c r="E135" s="13">
        <v>71.38</v>
      </c>
      <c r="F135" s="13" t="s">
        <v>193</v>
      </c>
      <c r="G135" s="14">
        <v>74.26</v>
      </c>
      <c r="H135" s="15"/>
      <c r="I135" s="15"/>
      <c r="L135" s="2"/>
    </row>
    <row r="136" s="1" customFormat="1" ht="27" customHeight="1" spans="1:12">
      <c r="A136" s="11">
        <v>134</v>
      </c>
      <c r="B136" s="12" t="s">
        <v>194</v>
      </c>
      <c r="C136" s="18" t="str">
        <f>"李孝强"</f>
        <v>李孝强</v>
      </c>
      <c r="D136" s="18" t="s">
        <v>195</v>
      </c>
      <c r="E136" s="13">
        <v>69.63</v>
      </c>
      <c r="F136" s="13" t="s">
        <v>196</v>
      </c>
      <c r="G136" s="14">
        <v>75.04</v>
      </c>
      <c r="H136" s="15"/>
      <c r="I136" s="15"/>
      <c r="L136" s="2"/>
    </row>
    <row r="137" s="1" customFormat="1" ht="27" customHeight="1" spans="1:12">
      <c r="A137" s="11">
        <v>135</v>
      </c>
      <c r="B137" s="12" t="s">
        <v>197</v>
      </c>
      <c r="C137" s="18" t="str">
        <f>"邓柳琎"</f>
        <v>邓柳琎</v>
      </c>
      <c r="D137" s="18" t="s">
        <v>195</v>
      </c>
      <c r="E137" s="13">
        <v>69.1</v>
      </c>
      <c r="F137" s="13" t="s">
        <v>198</v>
      </c>
      <c r="G137" s="14">
        <v>73.84</v>
      </c>
      <c r="H137" s="15"/>
      <c r="I137" s="15"/>
      <c r="L137" s="2"/>
    </row>
    <row r="138" s="1" customFormat="1" ht="27" customHeight="1" spans="1:12">
      <c r="A138" s="11">
        <v>136</v>
      </c>
      <c r="B138" s="12" t="s">
        <v>199</v>
      </c>
      <c r="C138" s="18" t="str">
        <f>"邓思思"</f>
        <v>邓思思</v>
      </c>
      <c r="D138" s="18" t="s">
        <v>200</v>
      </c>
      <c r="E138" s="13">
        <v>82.1</v>
      </c>
      <c r="F138" s="13" t="s">
        <v>201</v>
      </c>
      <c r="G138" s="14">
        <v>82.19</v>
      </c>
      <c r="H138" s="15"/>
      <c r="I138" s="15"/>
      <c r="L138" s="2"/>
    </row>
    <row r="139" s="1" customFormat="1" ht="27" customHeight="1" spans="1:12">
      <c r="A139" s="11">
        <v>137</v>
      </c>
      <c r="B139" s="12" t="s">
        <v>202</v>
      </c>
      <c r="C139" s="18" t="str">
        <f>"宾蒙"</f>
        <v>宾蒙</v>
      </c>
      <c r="D139" s="18" t="s">
        <v>200</v>
      </c>
      <c r="E139" s="13">
        <v>76.03</v>
      </c>
      <c r="F139" s="13" t="s">
        <v>203</v>
      </c>
      <c r="G139" s="14">
        <v>77.31</v>
      </c>
      <c r="H139" s="15"/>
      <c r="I139" s="15"/>
      <c r="L139" s="2"/>
    </row>
    <row r="140" s="1" customFormat="1" ht="27" customHeight="1" spans="1:12">
      <c r="A140" s="11">
        <v>138</v>
      </c>
      <c r="B140" s="12" t="s">
        <v>204</v>
      </c>
      <c r="C140" s="18" t="str">
        <f>"汪志慧"</f>
        <v>汪志慧</v>
      </c>
      <c r="D140" s="18" t="s">
        <v>205</v>
      </c>
      <c r="E140" s="13">
        <v>72.8</v>
      </c>
      <c r="F140" s="13" t="s">
        <v>206</v>
      </c>
      <c r="G140" s="14">
        <v>75.61</v>
      </c>
      <c r="H140" s="15"/>
      <c r="I140" s="15"/>
      <c r="L140" s="2"/>
    </row>
    <row r="141" s="1" customFormat="1" ht="27" customHeight="1" spans="1:12">
      <c r="A141" s="11">
        <v>139</v>
      </c>
      <c r="B141" s="12" t="s">
        <v>207</v>
      </c>
      <c r="C141" s="18" t="str">
        <f>"谭海波"</f>
        <v>谭海波</v>
      </c>
      <c r="D141" s="18" t="s">
        <v>205</v>
      </c>
      <c r="E141" s="13">
        <v>72.4</v>
      </c>
      <c r="F141" s="13" t="s">
        <v>208</v>
      </c>
      <c r="G141" s="14">
        <v>74.82</v>
      </c>
      <c r="H141" s="15"/>
      <c r="I141" s="15"/>
      <c r="L141" s="2"/>
    </row>
    <row r="142" s="1" customFormat="1" ht="27" customHeight="1" spans="1:12">
      <c r="A142" s="11">
        <v>140</v>
      </c>
      <c r="B142" s="12" t="s">
        <v>209</v>
      </c>
      <c r="C142" s="18" t="str">
        <f>"刘鑫"</f>
        <v>刘鑫</v>
      </c>
      <c r="D142" s="18" t="s">
        <v>210</v>
      </c>
      <c r="E142" s="13">
        <v>69.8</v>
      </c>
      <c r="F142" s="13" t="s">
        <v>211</v>
      </c>
      <c r="G142" s="14">
        <v>74.29</v>
      </c>
      <c r="H142" s="15"/>
      <c r="I142" s="15"/>
      <c r="L142" s="2"/>
    </row>
    <row r="143" s="1" customFormat="1" ht="27" customHeight="1" spans="1:12">
      <c r="A143" s="11">
        <v>141</v>
      </c>
      <c r="B143" s="12" t="s">
        <v>212</v>
      </c>
      <c r="C143" s="12" t="str">
        <f>"刘韬"</f>
        <v>刘韬</v>
      </c>
      <c r="D143" s="18" t="s">
        <v>210</v>
      </c>
      <c r="E143" s="13">
        <v>67.28</v>
      </c>
      <c r="F143" s="13" t="s">
        <v>213</v>
      </c>
      <c r="G143" s="14">
        <v>72.62</v>
      </c>
      <c r="H143" s="15"/>
      <c r="I143" s="15"/>
      <c r="L143" s="2"/>
    </row>
    <row r="144" s="1" customFormat="1" ht="27" customHeight="1" spans="1:12">
      <c r="A144" s="11">
        <v>142</v>
      </c>
      <c r="B144" s="12" t="s">
        <v>214</v>
      </c>
      <c r="C144" s="11" t="str">
        <f>"李旺"</f>
        <v>李旺</v>
      </c>
      <c r="D144" s="11" t="s">
        <v>215</v>
      </c>
      <c r="E144" s="13">
        <v>55.23</v>
      </c>
      <c r="F144" s="17">
        <v>79.54</v>
      </c>
      <c r="G144" s="14">
        <v>64.96</v>
      </c>
      <c r="H144" s="15"/>
      <c r="I144" s="15"/>
      <c r="L144" s="2"/>
    </row>
    <row r="145" s="2" customFormat="1" ht="27" customHeight="1" spans="1:9">
      <c r="A145" s="11">
        <v>143</v>
      </c>
      <c r="B145" s="12" t="s">
        <v>216</v>
      </c>
      <c r="C145" s="11" t="str">
        <f>"谭祥斌"</f>
        <v>谭祥斌</v>
      </c>
      <c r="D145" s="11" t="s">
        <v>217</v>
      </c>
      <c r="E145" s="13">
        <v>62.98</v>
      </c>
      <c r="F145" s="14">
        <v>80.8</v>
      </c>
      <c r="G145" s="14">
        <v>70.11</v>
      </c>
      <c r="H145" s="15"/>
      <c r="I145" s="15"/>
    </row>
    <row r="146" s="1" customFormat="1" ht="27" customHeight="1" spans="1:12">
      <c r="A146" s="11">
        <v>144</v>
      </c>
      <c r="B146" s="12" t="s">
        <v>218</v>
      </c>
      <c r="C146" s="11" t="str">
        <f>"李泽朝"</f>
        <v>李泽朝</v>
      </c>
      <c r="D146" s="11" t="s">
        <v>217</v>
      </c>
      <c r="E146" s="13">
        <v>61.7</v>
      </c>
      <c r="F146" s="17">
        <v>81.38</v>
      </c>
      <c r="G146" s="14">
        <v>69.57</v>
      </c>
      <c r="H146" s="15"/>
      <c r="I146" s="15"/>
      <c r="L146" s="2"/>
    </row>
    <row r="147" s="1" customFormat="1" ht="27" customHeight="1" spans="1:12">
      <c r="A147" s="11">
        <v>145</v>
      </c>
      <c r="B147" s="12" t="s">
        <v>219</v>
      </c>
      <c r="C147" s="11" t="str">
        <f>"廖红玉"</f>
        <v>廖红玉</v>
      </c>
      <c r="D147" s="11" t="s">
        <v>220</v>
      </c>
      <c r="E147" s="13">
        <v>68.53</v>
      </c>
      <c r="F147" s="17">
        <v>81.64</v>
      </c>
      <c r="G147" s="14">
        <v>73.78</v>
      </c>
      <c r="H147" s="15"/>
      <c r="I147" s="15"/>
      <c r="L147" s="2"/>
    </row>
    <row r="148" s="1" customFormat="1" ht="27" customHeight="1" spans="1:12">
      <c r="A148" s="11">
        <v>146</v>
      </c>
      <c r="B148" s="12" t="s">
        <v>221</v>
      </c>
      <c r="C148" s="11" t="str">
        <f>"彭琼"</f>
        <v>彭琼</v>
      </c>
      <c r="D148" s="11" t="s">
        <v>220</v>
      </c>
      <c r="E148" s="13">
        <v>61.7</v>
      </c>
      <c r="F148" s="17">
        <v>81.98</v>
      </c>
      <c r="G148" s="14">
        <v>69.81</v>
      </c>
      <c r="H148" s="15"/>
      <c r="I148" s="15"/>
      <c r="L148" s="2"/>
    </row>
    <row r="149" s="1" customFormat="1" ht="27" customHeight="1" spans="1:12">
      <c r="A149" s="11">
        <v>147</v>
      </c>
      <c r="B149" s="12" t="s">
        <v>222</v>
      </c>
      <c r="C149" s="11" t="str">
        <f>"陈佳丽"</f>
        <v>陈佳丽</v>
      </c>
      <c r="D149" s="11" t="s">
        <v>223</v>
      </c>
      <c r="E149" s="13">
        <v>55.1</v>
      </c>
      <c r="F149" s="17">
        <v>81.92</v>
      </c>
      <c r="G149" s="14">
        <v>65.83</v>
      </c>
      <c r="H149" s="15"/>
      <c r="I149" s="15"/>
      <c r="L149" s="2"/>
    </row>
    <row r="150" s="1" customFormat="1" ht="27" customHeight="1" spans="1:12">
      <c r="A150" s="11">
        <v>148</v>
      </c>
      <c r="B150" s="12" t="s">
        <v>224</v>
      </c>
      <c r="C150" s="11" t="str">
        <f>"于鹏"</f>
        <v>于鹏</v>
      </c>
      <c r="D150" s="11" t="s">
        <v>225</v>
      </c>
      <c r="E150" s="13">
        <v>70.45</v>
      </c>
      <c r="F150" s="17">
        <v>83.62</v>
      </c>
      <c r="G150" s="14">
        <v>75.72</v>
      </c>
      <c r="H150" s="15"/>
      <c r="I150" s="15"/>
      <c r="L150" s="2"/>
    </row>
    <row r="151" s="1" customFormat="1" ht="27" customHeight="1" spans="1:12">
      <c r="A151" s="11">
        <v>149</v>
      </c>
      <c r="B151" s="12" t="s">
        <v>226</v>
      </c>
      <c r="C151" s="11" t="str">
        <f>"方慧"</f>
        <v>方慧</v>
      </c>
      <c r="D151" s="11" t="s">
        <v>225</v>
      </c>
      <c r="E151" s="13">
        <v>70.28</v>
      </c>
      <c r="F151" s="17">
        <v>81.14</v>
      </c>
      <c r="G151" s="14">
        <v>74.63</v>
      </c>
      <c r="H151" s="15"/>
      <c r="I151" s="15"/>
      <c r="L151" s="2"/>
    </row>
    <row r="152" s="1" customFormat="1" ht="27" customHeight="1" spans="1:12">
      <c r="A152" s="11">
        <v>150</v>
      </c>
      <c r="B152" s="12" t="s">
        <v>227</v>
      </c>
      <c r="C152" s="11" t="str">
        <f>"廖洁"</f>
        <v>廖洁</v>
      </c>
      <c r="D152" s="11" t="s">
        <v>228</v>
      </c>
      <c r="E152" s="13">
        <v>74.88</v>
      </c>
      <c r="F152" s="17">
        <v>80.7</v>
      </c>
      <c r="G152" s="14">
        <v>77.21</v>
      </c>
      <c r="H152" s="15"/>
      <c r="I152" s="15"/>
      <c r="L152" s="2"/>
    </row>
    <row r="153" s="1" customFormat="1" ht="27" customHeight="1" spans="1:12">
      <c r="A153" s="11">
        <v>151</v>
      </c>
      <c r="B153" s="12" t="s">
        <v>229</v>
      </c>
      <c r="C153" s="11" t="str">
        <f>"唐文洋"</f>
        <v>唐文洋</v>
      </c>
      <c r="D153" s="11" t="s">
        <v>230</v>
      </c>
      <c r="E153" s="13">
        <v>76.53</v>
      </c>
      <c r="F153" s="17">
        <v>82.22</v>
      </c>
      <c r="G153" s="14">
        <v>78.81</v>
      </c>
      <c r="H153" s="15"/>
      <c r="I153" s="15"/>
      <c r="L153" s="2"/>
    </row>
    <row r="154" s="1" customFormat="1" ht="27" customHeight="1" spans="1:12">
      <c r="A154" s="11">
        <v>152</v>
      </c>
      <c r="B154" s="12" t="s">
        <v>231</v>
      </c>
      <c r="C154" s="11" t="str">
        <f>"谭楠"</f>
        <v>谭楠</v>
      </c>
      <c r="D154" s="11" t="s">
        <v>230</v>
      </c>
      <c r="E154" s="13">
        <v>74.43</v>
      </c>
      <c r="F154" s="17">
        <v>83.28</v>
      </c>
      <c r="G154" s="14">
        <v>77.97</v>
      </c>
      <c r="H154" s="15"/>
      <c r="I154" s="15"/>
      <c r="L154" s="2"/>
    </row>
    <row r="155" s="1" customFormat="1" ht="27" customHeight="1" spans="1:12">
      <c r="A155" s="11">
        <v>153</v>
      </c>
      <c r="B155" s="12" t="s">
        <v>232</v>
      </c>
      <c r="C155" s="11" t="str">
        <f>"罗雨扬"</f>
        <v>罗雨扬</v>
      </c>
      <c r="D155" s="11" t="s">
        <v>233</v>
      </c>
      <c r="E155" s="13">
        <v>76.4</v>
      </c>
      <c r="F155" s="17">
        <v>82.38</v>
      </c>
      <c r="G155" s="14">
        <v>78.79</v>
      </c>
      <c r="H155" s="15"/>
      <c r="I155" s="15"/>
      <c r="L155" s="2"/>
    </row>
    <row r="156" s="1" customFormat="1" ht="27" customHeight="1" spans="1:12">
      <c r="A156" s="11">
        <v>154</v>
      </c>
      <c r="B156" s="12" t="s">
        <v>234</v>
      </c>
      <c r="C156" s="11" t="str">
        <f>"陈奇"</f>
        <v>陈奇</v>
      </c>
      <c r="D156" s="11" t="s">
        <v>233</v>
      </c>
      <c r="E156" s="13">
        <v>72.83</v>
      </c>
      <c r="F156" s="17">
        <v>81.42</v>
      </c>
      <c r="G156" s="14">
        <v>76.27</v>
      </c>
      <c r="H156" s="15"/>
      <c r="I156" s="15"/>
      <c r="L156" s="2"/>
    </row>
    <row r="157" s="1" customFormat="1" ht="27" customHeight="1" spans="1:12">
      <c r="A157" s="11">
        <v>155</v>
      </c>
      <c r="B157" s="12" t="s">
        <v>235</v>
      </c>
      <c r="C157" s="11" t="str">
        <f>"颜春旭"</f>
        <v>颜春旭</v>
      </c>
      <c r="D157" s="11" t="s">
        <v>236</v>
      </c>
      <c r="E157" s="13">
        <v>71.63</v>
      </c>
      <c r="F157" s="17">
        <v>80.98</v>
      </c>
      <c r="G157" s="14">
        <v>75.37</v>
      </c>
      <c r="H157" s="15"/>
      <c r="I157" s="15"/>
      <c r="L157" s="2"/>
    </row>
    <row r="158" s="1" customFormat="1" ht="27" customHeight="1" spans="1:12">
      <c r="A158" s="11">
        <v>156</v>
      </c>
      <c r="B158" s="12" t="s">
        <v>237</v>
      </c>
      <c r="C158" s="18" t="str">
        <f>"欧阳瀚琦"</f>
        <v>欧阳瀚琦</v>
      </c>
      <c r="D158" s="18" t="s">
        <v>238</v>
      </c>
      <c r="E158" s="13">
        <v>74.98</v>
      </c>
      <c r="F158" s="13" t="s">
        <v>239</v>
      </c>
      <c r="G158" s="14">
        <v>77.53</v>
      </c>
      <c r="H158" s="15"/>
      <c r="I158" s="15"/>
      <c r="L158" s="2"/>
    </row>
    <row r="159" s="1" customFormat="1" ht="27" customHeight="1" spans="1:12">
      <c r="A159" s="11">
        <v>157</v>
      </c>
      <c r="B159" s="12" t="s">
        <v>240</v>
      </c>
      <c r="C159" s="18" t="str">
        <f>"谢军"</f>
        <v>谢军</v>
      </c>
      <c r="D159" s="18" t="s">
        <v>238</v>
      </c>
      <c r="E159" s="13">
        <v>74.55</v>
      </c>
      <c r="F159" s="13" t="s">
        <v>241</v>
      </c>
      <c r="G159" s="14">
        <v>76.52</v>
      </c>
      <c r="H159" s="15"/>
      <c r="I159" s="15"/>
      <c r="L159" s="2"/>
    </row>
    <row r="160" s="1" customFormat="1" ht="27" customHeight="1" spans="1:12">
      <c r="A160" s="11">
        <v>158</v>
      </c>
      <c r="B160" s="12" t="s">
        <v>242</v>
      </c>
      <c r="C160" s="11" t="str">
        <f>"曹敏"</f>
        <v>曹敏</v>
      </c>
      <c r="D160" s="11" t="s">
        <v>243</v>
      </c>
      <c r="E160" s="19">
        <v>77.38</v>
      </c>
      <c r="F160" s="19">
        <v>0</v>
      </c>
      <c r="G160" s="14">
        <v>46.43</v>
      </c>
      <c r="H160" s="15"/>
      <c r="I160" s="15"/>
      <c r="L160" s="2"/>
    </row>
    <row r="161" s="1" customFormat="1" ht="27" customHeight="1" spans="1:12">
      <c r="A161" s="11">
        <v>159</v>
      </c>
      <c r="B161" s="12" t="s">
        <v>244</v>
      </c>
      <c r="C161" s="11" t="str">
        <f>"雷娜"</f>
        <v>雷娜</v>
      </c>
      <c r="D161" s="11" t="s">
        <v>243</v>
      </c>
      <c r="E161" s="19">
        <v>76.6</v>
      </c>
      <c r="F161" s="19">
        <v>81.44</v>
      </c>
      <c r="G161" s="14">
        <v>78.54</v>
      </c>
      <c r="H161" s="15"/>
      <c r="I161" s="15"/>
      <c r="L161" s="2"/>
    </row>
    <row r="162" s="1" customFormat="1" ht="27" customHeight="1" spans="1:12">
      <c r="A162" s="11">
        <v>160</v>
      </c>
      <c r="B162" s="12" t="s">
        <v>245</v>
      </c>
      <c r="C162" s="11" t="str">
        <f>"刘忠康"</f>
        <v>刘忠康</v>
      </c>
      <c r="D162" s="11" t="s">
        <v>246</v>
      </c>
      <c r="E162" s="19">
        <v>74.83</v>
      </c>
      <c r="F162" s="19">
        <v>82.18</v>
      </c>
      <c r="G162" s="14">
        <v>77.77</v>
      </c>
      <c r="H162" s="15"/>
      <c r="I162" s="15"/>
      <c r="L162" s="2"/>
    </row>
    <row r="163" s="5" customFormat="1" ht="27" customHeight="1" spans="1:12">
      <c r="A163" s="11">
        <v>161</v>
      </c>
      <c r="B163" s="12" t="s">
        <v>247</v>
      </c>
      <c r="C163" s="12" t="str">
        <f>"刘欢"</f>
        <v>刘欢</v>
      </c>
      <c r="D163" s="18" t="s">
        <v>246</v>
      </c>
      <c r="E163" s="19">
        <v>68.4</v>
      </c>
      <c r="F163" s="19">
        <v>81.5</v>
      </c>
      <c r="G163" s="14">
        <v>73.64</v>
      </c>
      <c r="H163" s="15"/>
      <c r="I163" s="15"/>
      <c r="L163" s="2"/>
    </row>
    <row r="164" s="1" customFormat="1" ht="27" customHeight="1" spans="1:12">
      <c r="A164" s="11">
        <v>162</v>
      </c>
      <c r="B164" s="12" t="s">
        <v>248</v>
      </c>
      <c r="C164" s="11" t="str">
        <f>"谭杨鹏"</f>
        <v>谭杨鹏</v>
      </c>
      <c r="D164" s="11" t="s">
        <v>249</v>
      </c>
      <c r="E164" s="19">
        <v>74.43</v>
      </c>
      <c r="F164" s="19">
        <v>82.92</v>
      </c>
      <c r="G164" s="14">
        <v>77.83</v>
      </c>
      <c r="H164" s="15"/>
      <c r="I164" s="15"/>
      <c r="L164" s="2"/>
    </row>
    <row r="165" s="1" customFormat="1" ht="27" customHeight="1" spans="1:12">
      <c r="A165" s="11">
        <v>163</v>
      </c>
      <c r="B165" s="12" t="s">
        <v>250</v>
      </c>
      <c r="C165" s="11" t="str">
        <f>"赵晓燕"</f>
        <v>赵晓燕</v>
      </c>
      <c r="D165" s="11" t="s">
        <v>249</v>
      </c>
      <c r="E165" s="19">
        <v>73.23</v>
      </c>
      <c r="F165" s="19">
        <v>81</v>
      </c>
      <c r="G165" s="14">
        <v>76.34</v>
      </c>
      <c r="H165" s="15"/>
      <c r="I165" s="15"/>
      <c r="L165" s="2"/>
    </row>
    <row r="166" s="1" customFormat="1" ht="27" customHeight="1" spans="1:12">
      <c r="A166" s="11">
        <v>164</v>
      </c>
      <c r="B166" s="12" t="s">
        <v>251</v>
      </c>
      <c r="C166" s="11" t="str">
        <f>"陈鹏宇"</f>
        <v>陈鹏宇</v>
      </c>
      <c r="D166" s="11" t="s">
        <v>252</v>
      </c>
      <c r="E166" s="19">
        <v>74.85</v>
      </c>
      <c r="F166" s="19">
        <v>81.46</v>
      </c>
      <c r="G166" s="14">
        <v>77.49</v>
      </c>
      <c r="H166" s="15"/>
      <c r="I166" s="15"/>
      <c r="L166" s="2"/>
    </row>
    <row r="167" s="5" customFormat="1" ht="27" customHeight="1" spans="1:12">
      <c r="A167" s="11">
        <v>165</v>
      </c>
      <c r="B167" s="12" t="s">
        <v>253</v>
      </c>
      <c r="C167" s="12" t="str">
        <f>"廖宏丹"</f>
        <v>廖宏丹</v>
      </c>
      <c r="D167" s="18" t="s">
        <v>252</v>
      </c>
      <c r="E167" s="19">
        <v>72.18</v>
      </c>
      <c r="F167" s="19">
        <v>81.86</v>
      </c>
      <c r="G167" s="14">
        <v>76.05</v>
      </c>
      <c r="H167" s="15"/>
      <c r="I167" s="15"/>
      <c r="L167" s="2"/>
    </row>
    <row r="168" s="1" customFormat="1" ht="27" customHeight="1" spans="1:12">
      <c r="A168" s="11">
        <v>166</v>
      </c>
      <c r="B168" s="12" t="s">
        <v>254</v>
      </c>
      <c r="C168" s="11" t="str">
        <f>"黄文川"</f>
        <v>黄文川</v>
      </c>
      <c r="D168" s="11" t="s">
        <v>255</v>
      </c>
      <c r="E168" s="19">
        <v>74.35</v>
      </c>
      <c r="F168" s="19">
        <v>84</v>
      </c>
      <c r="G168" s="14">
        <v>78.21</v>
      </c>
      <c r="H168" s="15"/>
      <c r="I168" s="15"/>
      <c r="L168" s="2"/>
    </row>
    <row r="169" s="1" customFormat="1" ht="27" customHeight="1" spans="1:12">
      <c r="A169" s="11">
        <v>167</v>
      </c>
      <c r="B169" s="12" t="s">
        <v>256</v>
      </c>
      <c r="C169" s="16" t="str">
        <f>"王臻旨"</f>
        <v>王臻旨</v>
      </c>
      <c r="D169" s="11" t="s">
        <v>255</v>
      </c>
      <c r="E169" s="19">
        <v>69.6</v>
      </c>
      <c r="F169" s="19">
        <v>82.52</v>
      </c>
      <c r="G169" s="14">
        <v>74.77</v>
      </c>
      <c r="H169" s="15"/>
      <c r="I169" s="15"/>
      <c r="L169" s="2"/>
    </row>
    <row r="170" s="1" customFormat="1" ht="27" customHeight="1" spans="1:12">
      <c r="A170" s="11">
        <v>168</v>
      </c>
      <c r="B170" s="12" t="s">
        <v>257</v>
      </c>
      <c r="C170" s="18" t="str">
        <f>"黄金波"</f>
        <v>黄金波</v>
      </c>
      <c r="D170" s="18" t="s">
        <v>258</v>
      </c>
      <c r="E170" s="19">
        <v>72.3</v>
      </c>
      <c r="F170" s="19">
        <v>81.04</v>
      </c>
      <c r="G170" s="14">
        <v>75.8</v>
      </c>
      <c r="H170" s="15"/>
      <c r="I170" s="15"/>
      <c r="L170" s="2"/>
    </row>
    <row r="171" s="1" customFormat="1" ht="27" customHeight="1" spans="1:12">
      <c r="A171" s="11">
        <v>169</v>
      </c>
      <c r="B171" s="21" t="s">
        <v>259</v>
      </c>
      <c r="C171" s="16" t="s">
        <v>260</v>
      </c>
      <c r="D171" s="18" t="s">
        <v>258</v>
      </c>
      <c r="E171" s="19">
        <v>69.3</v>
      </c>
      <c r="F171" s="19">
        <v>79.34</v>
      </c>
      <c r="G171" s="14">
        <v>73.32</v>
      </c>
      <c r="H171" s="15"/>
      <c r="I171" s="15"/>
      <c r="L171" s="2"/>
    </row>
    <row r="172" s="1" customFormat="1" ht="27" customHeight="1" spans="1:12">
      <c r="A172" s="11">
        <v>170</v>
      </c>
      <c r="B172" s="12" t="s">
        <v>261</v>
      </c>
      <c r="C172" s="11" t="str">
        <f>"徐斌"</f>
        <v>徐斌</v>
      </c>
      <c r="D172" s="11" t="s">
        <v>262</v>
      </c>
      <c r="E172" s="19">
        <v>73.88</v>
      </c>
      <c r="F172" s="19">
        <v>83.28</v>
      </c>
      <c r="G172" s="14">
        <v>77.64</v>
      </c>
      <c r="H172" s="15"/>
      <c r="I172" s="15"/>
      <c r="L172" s="2"/>
    </row>
    <row r="173" s="1" customFormat="1" ht="27" customHeight="1" spans="1:12">
      <c r="A173" s="11">
        <v>171</v>
      </c>
      <c r="B173" s="12" t="s">
        <v>263</v>
      </c>
      <c r="C173" s="11" t="str">
        <f>"齐才"</f>
        <v>齐才</v>
      </c>
      <c r="D173" s="11" t="s">
        <v>262</v>
      </c>
      <c r="E173" s="19">
        <v>70.7</v>
      </c>
      <c r="F173" s="19">
        <v>81.4</v>
      </c>
      <c r="G173" s="14">
        <v>74.98</v>
      </c>
      <c r="H173" s="15"/>
      <c r="I173" s="15"/>
      <c r="L173" s="2"/>
    </row>
    <row r="174" s="1" customFormat="1" ht="27" customHeight="1" spans="1:12">
      <c r="A174" s="11">
        <v>172</v>
      </c>
      <c r="B174" s="12" t="s">
        <v>264</v>
      </c>
      <c r="C174" s="11" t="str">
        <f>"彭宇轩"</f>
        <v>彭宇轩</v>
      </c>
      <c r="D174" s="11" t="s">
        <v>265</v>
      </c>
      <c r="E174" s="19">
        <v>75.08</v>
      </c>
      <c r="F174" s="19">
        <v>0</v>
      </c>
      <c r="G174" s="14">
        <v>45.05</v>
      </c>
      <c r="H174" s="15"/>
      <c r="I174" s="15"/>
      <c r="L174" s="2"/>
    </row>
    <row r="175" s="1" customFormat="1" ht="27" customHeight="1" spans="1:12">
      <c r="A175" s="11">
        <v>173</v>
      </c>
      <c r="B175" s="12" t="s">
        <v>266</v>
      </c>
      <c r="C175" s="11" t="str">
        <f>"胡蓉"</f>
        <v>胡蓉</v>
      </c>
      <c r="D175" s="11" t="s">
        <v>265</v>
      </c>
      <c r="E175" s="19">
        <v>72.58</v>
      </c>
      <c r="F175" s="19">
        <v>83.5</v>
      </c>
      <c r="G175" s="14">
        <v>76.95</v>
      </c>
      <c r="H175" s="15"/>
      <c r="I175" s="15"/>
      <c r="L175" s="2"/>
    </row>
    <row r="176" s="1" customFormat="1" ht="27" customHeight="1" spans="1:12">
      <c r="A176" s="11">
        <v>174</v>
      </c>
      <c r="B176" s="12" t="s">
        <v>267</v>
      </c>
      <c r="C176" s="11" t="str">
        <f>"卢斌"</f>
        <v>卢斌</v>
      </c>
      <c r="D176" s="11" t="s">
        <v>268</v>
      </c>
      <c r="E176" s="19">
        <v>74.83</v>
      </c>
      <c r="F176" s="19">
        <v>82.16</v>
      </c>
      <c r="G176" s="14">
        <v>77.76</v>
      </c>
      <c r="H176" s="15"/>
      <c r="I176" s="15"/>
      <c r="L176" s="2"/>
    </row>
    <row r="177" s="1" customFormat="1" ht="27" customHeight="1" spans="1:12">
      <c r="A177" s="11">
        <v>175</v>
      </c>
      <c r="B177" s="12" t="s">
        <v>269</v>
      </c>
      <c r="C177" s="16" t="str">
        <f>"胡启宗"</f>
        <v>胡启宗</v>
      </c>
      <c r="D177" s="11" t="s">
        <v>268</v>
      </c>
      <c r="E177" s="19">
        <v>73.88</v>
      </c>
      <c r="F177" s="19">
        <v>81.9</v>
      </c>
      <c r="G177" s="14">
        <v>77.09</v>
      </c>
      <c r="H177" s="15"/>
      <c r="I177" s="15"/>
      <c r="L177" s="2"/>
    </row>
    <row r="178" s="1" customFormat="1" ht="27" customHeight="1" spans="1:12">
      <c r="A178" s="11">
        <v>176</v>
      </c>
      <c r="B178" s="12" t="s">
        <v>270</v>
      </c>
      <c r="C178" s="11" t="str">
        <f>"王子曼"</f>
        <v>王子曼</v>
      </c>
      <c r="D178" s="11" t="s">
        <v>271</v>
      </c>
      <c r="E178" s="19">
        <v>72.1</v>
      </c>
      <c r="F178" s="19">
        <v>83.4</v>
      </c>
      <c r="G178" s="14">
        <v>76.62</v>
      </c>
      <c r="H178" s="15"/>
      <c r="I178" s="15"/>
      <c r="L178" s="2"/>
    </row>
    <row r="179" s="1" customFormat="1" ht="27" customHeight="1" spans="1:12">
      <c r="A179" s="11">
        <v>177</v>
      </c>
      <c r="B179" s="12" t="s">
        <v>272</v>
      </c>
      <c r="C179" s="11" t="str">
        <f>"陆诗尧"</f>
        <v>陆诗尧</v>
      </c>
      <c r="D179" s="11" t="s">
        <v>271</v>
      </c>
      <c r="E179" s="19">
        <v>71.93</v>
      </c>
      <c r="F179" s="19">
        <v>82.68</v>
      </c>
      <c r="G179" s="14">
        <v>76.23</v>
      </c>
      <c r="H179" s="15"/>
      <c r="I179" s="15"/>
      <c r="L179" s="2"/>
    </row>
    <row r="180" s="1" customFormat="1" ht="27" customHeight="1" spans="1:12">
      <c r="A180" s="11">
        <v>178</v>
      </c>
      <c r="B180" s="12" t="s">
        <v>273</v>
      </c>
      <c r="C180" s="16" t="str">
        <f>"谭凯龙"</f>
        <v>谭凯龙</v>
      </c>
      <c r="D180" s="11" t="s">
        <v>274</v>
      </c>
      <c r="E180" s="19">
        <v>74.7</v>
      </c>
      <c r="F180" s="19">
        <v>79.62</v>
      </c>
      <c r="G180" s="14">
        <v>76.67</v>
      </c>
      <c r="H180" s="15"/>
      <c r="I180" s="15"/>
      <c r="L180" s="2"/>
    </row>
    <row r="181" s="1" customFormat="1" ht="27" customHeight="1" spans="1:12">
      <c r="A181" s="11">
        <v>179</v>
      </c>
      <c r="B181" s="12" t="s">
        <v>275</v>
      </c>
      <c r="C181" s="16" t="str">
        <f>"杨瑾琪"</f>
        <v>杨瑾琪</v>
      </c>
      <c r="D181" s="11" t="s">
        <v>274</v>
      </c>
      <c r="E181" s="19">
        <v>70.48</v>
      </c>
      <c r="F181" s="19">
        <v>82.64</v>
      </c>
      <c r="G181" s="14">
        <v>75.35</v>
      </c>
      <c r="H181" s="15"/>
      <c r="I181" s="15"/>
      <c r="L181" s="2"/>
    </row>
    <row r="182" s="1" customFormat="1" ht="27" customHeight="1" spans="1:12">
      <c r="A182" s="11">
        <v>180</v>
      </c>
      <c r="B182" s="12" t="s">
        <v>276</v>
      </c>
      <c r="C182" s="11" t="str">
        <f>"周成"</f>
        <v>周成</v>
      </c>
      <c r="D182" s="11" t="s">
        <v>277</v>
      </c>
      <c r="E182" s="19">
        <v>71.48</v>
      </c>
      <c r="F182" s="19">
        <v>81.22</v>
      </c>
      <c r="G182" s="14">
        <v>75.38</v>
      </c>
      <c r="H182" s="15"/>
      <c r="I182" s="15"/>
      <c r="L182" s="2"/>
    </row>
    <row r="183" s="1" customFormat="1" ht="27" customHeight="1" spans="1:12">
      <c r="A183" s="11">
        <v>181</v>
      </c>
      <c r="B183" s="12" t="s">
        <v>278</v>
      </c>
      <c r="C183" s="11" t="str">
        <f>"万健"</f>
        <v>万健</v>
      </c>
      <c r="D183" s="11" t="s">
        <v>277</v>
      </c>
      <c r="E183" s="19">
        <v>65.43</v>
      </c>
      <c r="F183" s="19">
        <v>81.06</v>
      </c>
      <c r="G183" s="14">
        <v>71.68</v>
      </c>
      <c r="H183" s="15"/>
      <c r="I183" s="15"/>
      <c r="L183" s="2"/>
    </row>
    <row r="184" s="1" customFormat="1" ht="27" customHeight="1" spans="1:12">
      <c r="A184" s="11">
        <v>182</v>
      </c>
      <c r="B184" s="12" t="s">
        <v>279</v>
      </c>
      <c r="C184" s="11" t="str">
        <f>"刘阳"</f>
        <v>刘阳</v>
      </c>
      <c r="D184" s="11" t="s">
        <v>280</v>
      </c>
      <c r="E184" s="19">
        <v>76.65</v>
      </c>
      <c r="F184" s="19">
        <v>82.28</v>
      </c>
      <c r="G184" s="14">
        <v>78.9</v>
      </c>
      <c r="H184" s="15"/>
      <c r="I184" s="15"/>
      <c r="L184" s="2"/>
    </row>
    <row r="185" s="1" customFormat="1" ht="27" customHeight="1" spans="1:12">
      <c r="A185" s="11">
        <v>183</v>
      </c>
      <c r="B185" s="12" t="s">
        <v>281</v>
      </c>
      <c r="C185" s="11" t="str">
        <f>"周慧霞"</f>
        <v>周慧霞</v>
      </c>
      <c r="D185" s="11" t="s">
        <v>280</v>
      </c>
      <c r="E185" s="19">
        <v>75.08</v>
      </c>
      <c r="F185" s="19">
        <v>0</v>
      </c>
      <c r="G185" s="14">
        <v>45.05</v>
      </c>
      <c r="H185" s="15"/>
      <c r="I185" s="15"/>
      <c r="L185" s="2"/>
    </row>
    <row r="186" s="1" customFormat="1" ht="27" customHeight="1" spans="1:12">
      <c r="A186" s="11">
        <v>184</v>
      </c>
      <c r="B186" s="12" t="s">
        <v>282</v>
      </c>
      <c r="C186" s="16" t="str">
        <f>"胡权"</f>
        <v>胡权</v>
      </c>
      <c r="D186" s="11" t="s">
        <v>280</v>
      </c>
      <c r="E186" s="19">
        <v>74.88</v>
      </c>
      <c r="F186" s="19">
        <v>81.64</v>
      </c>
      <c r="G186" s="14">
        <v>77.59</v>
      </c>
      <c r="H186" s="15"/>
      <c r="I186" s="15"/>
      <c r="L186" s="2"/>
    </row>
    <row r="187" s="1" customFormat="1" ht="27" customHeight="1" spans="1:12">
      <c r="A187" s="11">
        <v>185</v>
      </c>
      <c r="B187" s="12" t="s">
        <v>283</v>
      </c>
      <c r="C187" s="11" t="str">
        <f>"李婷"</f>
        <v>李婷</v>
      </c>
      <c r="D187" s="11" t="s">
        <v>280</v>
      </c>
      <c r="E187" s="19">
        <v>74.1</v>
      </c>
      <c r="F187" s="19">
        <v>82.52</v>
      </c>
      <c r="G187" s="14">
        <v>77.47</v>
      </c>
      <c r="H187" s="15"/>
      <c r="I187" s="15"/>
      <c r="L187" s="2"/>
    </row>
    <row r="188" s="1" customFormat="1" ht="27" customHeight="1" spans="1:12">
      <c r="A188" s="11">
        <v>186</v>
      </c>
      <c r="B188" s="12" t="s">
        <v>284</v>
      </c>
      <c r="C188" s="11" t="str">
        <f>"龙正梁"</f>
        <v>龙正梁</v>
      </c>
      <c r="D188" s="11" t="s">
        <v>280</v>
      </c>
      <c r="E188" s="19">
        <v>73.98</v>
      </c>
      <c r="F188" s="19">
        <v>80.78</v>
      </c>
      <c r="G188" s="14">
        <v>76.7</v>
      </c>
      <c r="H188" s="15"/>
      <c r="I188" s="15"/>
      <c r="L188" s="2"/>
    </row>
    <row r="189" s="1" customFormat="1" ht="27" customHeight="1" spans="1:12">
      <c r="A189" s="11">
        <v>187</v>
      </c>
      <c r="B189" s="12" t="s">
        <v>285</v>
      </c>
      <c r="C189" s="11" t="str">
        <f>"李国祥"</f>
        <v>李国祥</v>
      </c>
      <c r="D189" s="11" t="s">
        <v>280</v>
      </c>
      <c r="E189" s="19">
        <v>73.73</v>
      </c>
      <c r="F189" s="19">
        <v>82.56</v>
      </c>
      <c r="G189" s="14">
        <v>77.26</v>
      </c>
      <c r="H189" s="15"/>
      <c r="I189" s="15"/>
      <c r="L189" s="2"/>
    </row>
    <row r="190" s="1" customFormat="1" ht="27" customHeight="1" spans="1:12">
      <c r="A190" s="11">
        <v>188</v>
      </c>
      <c r="B190" s="12" t="s">
        <v>286</v>
      </c>
      <c r="C190" s="16" t="str">
        <f>"周志杰"</f>
        <v>周志杰</v>
      </c>
      <c r="D190" s="11" t="s">
        <v>287</v>
      </c>
      <c r="E190" s="19">
        <v>68.75</v>
      </c>
      <c r="F190" s="19">
        <v>81.24</v>
      </c>
      <c r="G190" s="14">
        <v>73.75</v>
      </c>
      <c r="H190" s="15"/>
      <c r="I190" s="15"/>
      <c r="L190" s="2"/>
    </row>
    <row r="191" s="5" customFormat="1" ht="27" customHeight="1" spans="1:12">
      <c r="A191" s="11">
        <v>189</v>
      </c>
      <c r="B191" s="12" t="s">
        <v>288</v>
      </c>
      <c r="C191" s="12" t="str">
        <f>"文赋鼎"</f>
        <v>文赋鼎</v>
      </c>
      <c r="D191" s="18" t="s">
        <v>287</v>
      </c>
      <c r="E191" s="19">
        <v>67.03</v>
      </c>
      <c r="F191" s="19">
        <v>81.62</v>
      </c>
      <c r="G191" s="14">
        <v>72.87</v>
      </c>
      <c r="H191" s="15"/>
      <c r="I191" s="15"/>
      <c r="L191" s="2"/>
    </row>
    <row r="192" s="1" customFormat="1" ht="27" customHeight="1" spans="1:12">
      <c r="A192" s="11">
        <v>190</v>
      </c>
      <c r="B192" s="12" t="s">
        <v>289</v>
      </c>
      <c r="C192" s="11" t="str">
        <f>"陈子豪"</f>
        <v>陈子豪</v>
      </c>
      <c r="D192" s="11" t="s">
        <v>290</v>
      </c>
      <c r="E192" s="19">
        <v>76.43</v>
      </c>
      <c r="F192" s="19">
        <v>81.5</v>
      </c>
      <c r="G192" s="14">
        <v>78.46</v>
      </c>
      <c r="H192" s="15"/>
      <c r="I192" s="15"/>
      <c r="L192" s="2"/>
    </row>
    <row r="193" s="1" customFormat="1" ht="27" customHeight="1" spans="1:12">
      <c r="A193" s="11">
        <v>191</v>
      </c>
      <c r="B193" s="12" t="s">
        <v>291</v>
      </c>
      <c r="C193" s="11" t="str">
        <f>"罗业"</f>
        <v>罗业</v>
      </c>
      <c r="D193" s="11" t="s">
        <v>290</v>
      </c>
      <c r="E193" s="19">
        <v>74.25</v>
      </c>
      <c r="F193" s="19">
        <v>83.96</v>
      </c>
      <c r="G193" s="14">
        <v>78.13</v>
      </c>
      <c r="H193" s="15"/>
      <c r="I193" s="15"/>
      <c r="L193" s="2"/>
    </row>
    <row r="194" s="1" customFormat="1" ht="27" customHeight="1" spans="1:12">
      <c r="A194" s="11">
        <v>192</v>
      </c>
      <c r="B194" s="12" t="s">
        <v>292</v>
      </c>
      <c r="C194" s="11" t="str">
        <f>"周江"</f>
        <v>周江</v>
      </c>
      <c r="D194" s="11" t="s">
        <v>290</v>
      </c>
      <c r="E194" s="19">
        <v>72.48</v>
      </c>
      <c r="F194" s="19">
        <v>81.14</v>
      </c>
      <c r="G194" s="14">
        <v>75.95</v>
      </c>
      <c r="H194" s="15"/>
      <c r="I194" s="15"/>
      <c r="L194" s="2"/>
    </row>
    <row r="195" s="1" customFormat="1" ht="27" customHeight="1" spans="1:12">
      <c r="A195" s="11">
        <v>193</v>
      </c>
      <c r="B195" s="12" t="s">
        <v>293</v>
      </c>
      <c r="C195" s="16" t="str">
        <f>"陈鹏"</f>
        <v>陈鹏</v>
      </c>
      <c r="D195" s="11" t="s">
        <v>290</v>
      </c>
      <c r="E195" s="19">
        <v>72.25</v>
      </c>
      <c r="F195" s="19">
        <v>80.66</v>
      </c>
      <c r="G195" s="14">
        <v>75.61</v>
      </c>
      <c r="H195" s="15"/>
      <c r="I195" s="15"/>
      <c r="L195" s="2"/>
    </row>
    <row r="196" s="1" customFormat="1" ht="27" customHeight="1" spans="1:12">
      <c r="A196" s="11">
        <v>194</v>
      </c>
      <c r="B196" s="12" t="s">
        <v>294</v>
      </c>
      <c r="C196" s="11" t="str">
        <f>"伍文德"</f>
        <v>伍文德</v>
      </c>
      <c r="D196" s="11" t="s">
        <v>295</v>
      </c>
      <c r="E196" s="13">
        <v>69.83</v>
      </c>
      <c r="F196" s="17">
        <v>82.76</v>
      </c>
      <c r="G196" s="14">
        <v>75</v>
      </c>
      <c r="L196" s="2"/>
    </row>
    <row r="197" s="5" customFormat="1" ht="27" customHeight="1" spans="1:12">
      <c r="A197" s="11">
        <v>195</v>
      </c>
      <c r="B197" s="12" t="s">
        <v>296</v>
      </c>
      <c r="C197" s="12" t="str">
        <f>"阳璐霞"</f>
        <v>阳璐霞</v>
      </c>
      <c r="D197" s="18" t="s">
        <v>295</v>
      </c>
      <c r="E197" s="13">
        <v>69.2</v>
      </c>
      <c r="F197" s="13">
        <v>84.12</v>
      </c>
      <c r="G197" s="14">
        <v>75.17</v>
      </c>
      <c r="L197" s="2"/>
    </row>
    <row r="198" s="1" customFormat="1" ht="27" customHeight="1" spans="1:12">
      <c r="A198" s="11">
        <v>196</v>
      </c>
      <c r="B198" s="12" t="s">
        <v>297</v>
      </c>
      <c r="C198" s="11" t="str">
        <f>"戴瑜"</f>
        <v>戴瑜</v>
      </c>
      <c r="D198" s="11" t="s">
        <v>298</v>
      </c>
      <c r="E198" s="13">
        <v>74.5</v>
      </c>
      <c r="F198" s="17">
        <v>81.84</v>
      </c>
      <c r="G198" s="14">
        <v>77.44</v>
      </c>
      <c r="L198" s="2"/>
    </row>
    <row r="199" s="1" customFormat="1" ht="27" customHeight="1" spans="1:12">
      <c r="A199" s="11">
        <v>197</v>
      </c>
      <c r="B199" s="12" t="s">
        <v>299</v>
      </c>
      <c r="C199" s="11" t="str">
        <f>"肖宇豪"</f>
        <v>肖宇豪</v>
      </c>
      <c r="D199" s="11" t="s">
        <v>298</v>
      </c>
      <c r="E199" s="13">
        <v>73.08</v>
      </c>
      <c r="F199" s="17">
        <v>84.78</v>
      </c>
      <c r="G199" s="14">
        <v>77.76</v>
      </c>
      <c r="L199" s="2"/>
    </row>
    <row r="200" s="1" customFormat="1" ht="27" customHeight="1" spans="1:12">
      <c r="A200" s="11">
        <v>198</v>
      </c>
      <c r="B200" s="12" t="s">
        <v>300</v>
      </c>
      <c r="C200" s="11" t="str">
        <f>"陈晓军"</f>
        <v>陈晓军</v>
      </c>
      <c r="D200" s="11" t="s">
        <v>301</v>
      </c>
      <c r="E200" s="13">
        <v>72.63</v>
      </c>
      <c r="F200" s="17">
        <v>0</v>
      </c>
      <c r="G200" s="14">
        <v>43.58</v>
      </c>
      <c r="L200" s="2"/>
    </row>
    <row r="201" s="1" customFormat="1" ht="27" customHeight="1" spans="1:12">
      <c r="A201" s="11">
        <v>199</v>
      </c>
      <c r="B201" s="12" t="s">
        <v>302</v>
      </c>
      <c r="C201" s="11" t="str">
        <f>"陈希望"</f>
        <v>陈希望</v>
      </c>
      <c r="D201" s="11" t="s">
        <v>301</v>
      </c>
      <c r="E201" s="13">
        <v>69.6</v>
      </c>
      <c r="F201" s="17">
        <v>82.14</v>
      </c>
      <c r="G201" s="14">
        <v>74.62</v>
      </c>
      <c r="L201" s="2"/>
    </row>
    <row r="202" s="1" customFormat="1" ht="27" customHeight="1" spans="1:12">
      <c r="A202" s="11">
        <v>200</v>
      </c>
      <c r="B202" s="12" t="s">
        <v>303</v>
      </c>
      <c r="C202" s="16" t="str">
        <f>"唐军"</f>
        <v>唐军</v>
      </c>
      <c r="D202" s="11" t="s">
        <v>301</v>
      </c>
      <c r="E202" s="13">
        <v>69.45</v>
      </c>
      <c r="F202" s="17">
        <v>79.2</v>
      </c>
      <c r="G202" s="14">
        <v>73.35</v>
      </c>
      <c r="L202" s="2"/>
    </row>
    <row r="203" s="5" customFormat="1" ht="27" customHeight="1" spans="1:12">
      <c r="A203" s="11">
        <v>201</v>
      </c>
      <c r="B203" s="12" t="s">
        <v>304</v>
      </c>
      <c r="C203" s="12" t="s">
        <v>305</v>
      </c>
      <c r="D203" s="18" t="s">
        <v>301</v>
      </c>
      <c r="E203" s="13">
        <v>69.23</v>
      </c>
      <c r="F203" s="13">
        <v>0</v>
      </c>
      <c r="G203" s="14">
        <v>41.54</v>
      </c>
      <c r="L203" s="2"/>
    </row>
    <row r="204" s="1" customFormat="1" ht="27" customHeight="1" spans="1:12">
      <c r="A204" s="11">
        <v>202</v>
      </c>
      <c r="B204" s="12" t="s">
        <v>306</v>
      </c>
      <c r="C204" s="11" t="str">
        <f>"朱彦朝"</f>
        <v>朱彦朝</v>
      </c>
      <c r="D204" s="11" t="s">
        <v>307</v>
      </c>
      <c r="E204" s="13">
        <v>73.2</v>
      </c>
      <c r="F204" s="17">
        <v>87.04</v>
      </c>
      <c r="G204" s="14">
        <v>78.74</v>
      </c>
      <c r="L204" s="2"/>
    </row>
    <row r="205" s="1" customFormat="1" ht="27" customHeight="1" spans="1:12">
      <c r="A205" s="11">
        <v>203</v>
      </c>
      <c r="B205" s="12" t="s">
        <v>308</v>
      </c>
      <c r="C205" s="11" t="str">
        <f>"曹涛杰"</f>
        <v>曹涛杰</v>
      </c>
      <c r="D205" s="11" t="s">
        <v>307</v>
      </c>
      <c r="E205" s="13">
        <v>73.08</v>
      </c>
      <c r="F205" s="17">
        <v>58.2</v>
      </c>
      <c r="G205" s="14">
        <v>67.13</v>
      </c>
      <c r="L205" s="2"/>
    </row>
    <row r="206" s="1" customFormat="1" ht="27" customHeight="1" spans="1:12">
      <c r="A206" s="11">
        <v>204</v>
      </c>
      <c r="B206" s="12" t="s">
        <v>309</v>
      </c>
      <c r="C206" s="11" t="str">
        <f>"周康"</f>
        <v>周康</v>
      </c>
      <c r="D206" s="11" t="s">
        <v>307</v>
      </c>
      <c r="E206" s="13">
        <v>72.75</v>
      </c>
      <c r="F206" s="17">
        <v>84.9</v>
      </c>
      <c r="G206" s="14">
        <v>77.61</v>
      </c>
      <c r="L206" s="2"/>
    </row>
    <row r="207" s="1" customFormat="1" ht="27" customHeight="1" spans="1:12">
      <c r="A207" s="11">
        <v>205</v>
      </c>
      <c r="B207" s="12" t="s">
        <v>310</v>
      </c>
      <c r="C207" s="11" t="str">
        <f>"谭亮"</f>
        <v>谭亮</v>
      </c>
      <c r="D207" s="11" t="s">
        <v>307</v>
      </c>
      <c r="E207" s="13">
        <v>71.05</v>
      </c>
      <c r="F207" s="17">
        <v>82.56</v>
      </c>
      <c r="G207" s="14">
        <v>75.65</v>
      </c>
      <c r="L207" s="2"/>
    </row>
    <row r="208" s="1" customFormat="1" ht="27" customHeight="1" spans="1:12">
      <c r="A208" s="11">
        <v>206</v>
      </c>
      <c r="B208" s="21" t="s">
        <v>311</v>
      </c>
      <c r="C208" s="11" t="s">
        <v>312</v>
      </c>
      <c r="D208" s="11" t="s">
        <v>313</v>
      </c>
      <c r="E208" s="13">
        <v>76.13</v>
      </c>
      <c r="F208" s="17">
        <v>84.3</v>
      </c>
      <c r="G208" s="14">
        <v>79.4</v>
      </c>
      <c r="L208" s="2"/>
    </row>
    <row r="209" s="1" customFormat="1" ht="27" customHeight="1" spans="1:12">
      <c r="A209" s="11">
        <v>207</v>
      </c>
      <c r="B209" s="12" t="s">
        <v>314</v>
      </c>
      <c r="C209" s="11" t="str">
        <f>"阳非夕"</f>
        <v>阳非夕</v>
      </c>
      <c r="D209" s="11" t="s">
        <v>313</v>
      </c>
      <c r="E209" s="13">
        <v>75.65</v>
      </c>
      <c r="F209" s="17">
        <v>83.7</v>
      </c>
      <c r="G209" s="14">
        <v>78.87</v>
      </c>
      <c r="L209" s="2"/>
    </row>
    <row r="210" s="1" customFormat="1" ht="27" customHeight="1" spans="1:12">
      <c r="A210" s="11">
        <v>208</v>
      </c>
      <c r="B210" s="12" t="s">
        <v>315</v>
      </c>
      <c r="C210" s="11" t="str">
        <f>"刘杰茜"</f>
        <v>刘杰茜</v>
      </c>
      <c r="D210" s="11" t="s">
        <v>313</v>
      </c>
      <c r="E210" s="13">
        <v>75.18</v>
      </c>
      <c r="F210" s="17">
        <v>83.26</v>
      </c>
      <c r="G210" s="14">
        <v>78.41</v>
      </c>
      <c r="L210" s="2"/>
    </row>
    <row r="211" s="1" customFormat="1" ht="27" customHeight="1" spans="1:12">
      <c r="A211" s="11">
        <v>209</v>
      </c>
      <c r="B211" s="12" t="s">
        <v>316</v>
      </c>
      <c r="C211" s="11" t="str">
        <f>"肖赛"</f>
        <v>肖赛</v>
      </c>
      <c r="D211" s="11" t="s">
        <v>313</v>
      </c>
      <c r="E211" s="13">
        <v>74.85</v>
      </c>
      <c r="F211" s="17">
        <v>80.66</v>
      </c>
      <c r="G211" s="14">
        <v>77.17</v>
      </c>
      <c r="L211" s="2"/>
    </row>
    <row r="212" s="1" customFormat="1" ht="27" customHeight="1" spans="1:12">
      <c r="A212" s="11">
        <v>210</v>
      </c>
      <c r="B212" s="12" t="s">
        <v>317</v>
      </c>
      <c r="C212" s="11" t="str">
        <f>"侯祎"</f>
        <v>侯祎</v>
      </c>
      <c r="D212" s="11" t="s">
        <v>313</v>
      </c>
      <c r="E212" s="13">
        <v>74.18</v>
      </c>
      <c r="F212" s="17">
        <v>81.38</v>
      </c>
      <c r="G212" s="14">
        <v>77.06</v>
      </c>
      <c r="L212" s="2"/>
    </row>
    <row r="213" s="1" customFormat="1" ht="27" customHeight="1" spans="1:12">
      <c r="A213" s="11">
        <v>211</v>
      </c>
      <c r="B213" s="12" t="s">
        <v>318</v>
      </c>
      <c r="C213" s="11" t="str">
        <f>"罗洁"</f>
        <v>罗洁</v>
      </c>
      <c r="D213" s="11" t="s">
        <v>313</v>
      </c>
      <c r="E213" s="13">
        <v>73.98</v>
      </c>
      <c r="F213" s="17">
        <v>82.12</v>
      </c>
      <c r="G213" s="14">
        <v>77.24</v>
      </c>
      <c r="L213" s="2"/>
    </row>
    <row r="214" s="1" customFormat="1" ht="27" customHeight="1" spans="1:12">
      <c r="A214" s="11">
        <v>212</v>
      </c>
      <c r="B214" s="12" t="s">
        <v>319</v>
      </c>
      <c r="C214" s="11" t="str">
        <f>"王聪"</f>
        <v>王聪</v>
      </c>
      <c r="D214" s="11" t="s">
        <v>320</v>
      </c>
      <c r="E214" s="13">
        <v>68.53</v>
      </c>
      <c r="F214" s="17">
        <v>82.04</v>
      </c>
      <c r="G214" s="14">
        <v>73.94</v>
      </c>
      <c r="L214" s="2"/>
    </row>
    <row r="215" s="1" customFormat="1" ht="27" customHeight="1" spans="1:12">
      <c r="A215" s="11">
        <v>213</v>
      </c>
      <c r="B215" s="12" t="s">
        <v>321</v>
      </c>
      <c r="C215" s="16" t="str">
        <f>"苏博学"</f>
        <v>苏博学</v>
      </c>
      <c r="D215" s="11" t="s">
        <v>320</v>
      </c>
      <c r="E215" s="13">
        <v>61.9</v>
      </c>
      <c r="F215" s="17">
        <v>80.72</v>
      </c>
      <c r="G215" s="14">
        <v>69.43</v>
      </c>
      <c r="L215" s="2"/>
    </row>
    <row r="216" s="1" customFormat="1" ht="27" customHeight="1" spans="1:12">
      <c r="A216" s="11">
        <v>214</v>
      </c>
      <c r="B216" s="12" t="s">
        <v>322</v>
      </c>
      <c r="C216" s="11" t="str">
        <f>"刘战明"</f>
        <v>刘战明</v>
      </c>
      <c r="D216" s="11" t="s">
        <v>323</v>
      </c>
      <c r="E216" s="13">
        <v>73.73</v>
      </c>
      <c r="F216" s="17">
        <v>81.42</v>
      </c>
      <c r="G216" s="14">
        <v>76.81</v>
      </c>
      <c r="L216" s="2"/>
    </row>
    <row r="217" s="1" customFormat="1" ht="27" customHeight="1" spans="1:12">
      <c r="A217" s="11">
        <v>215</v>
      </c>
      <c r="B217" s="12" t="s">
        <v>324</v>
      </c>
      <c r="C217" s="12" t="str">
        <f>"阳水华"</f>
        <v>阳水华</v>
      </c>
      <c r="D217" s="18" t="s">
        <v>323</v>
      </c>
      <c r="E217" s="13">
        <v>66.63</v>
      </c>
      <c r="F217" s="17">
        <v>24.5</v>
      </c>
      <c r="G217" s="14">
        <v>49.78</v>
      </c>
      <c r="L217" s="2"/>
    </row>
    <row r="218" s="1" customFormat="1" ht="27" customHeight="1" spans="1:12">
      <c r="A218" s="11">
        <v>216</v>
      </c>
      <c r="B218" s="12" t="s">
        <v>325</v>
      </c>
      <c r="C218" s="11" t="str">
        <f>"刘志宙"</f>
        <v>刘志宙</v>
      </c>
      <c r="D218" s="11" t="s">
        <v>326</v>
      </c>
      <c r="E218" s="13">
        <v>71.55</v>
      </c>
      <c r="F218" s="17">
        <v>81.48</v>
      </c>
      <c r="G218" s="14">
        <v>75.52</v>
      </c>
      <c r="L218" s="2"/>
    </row>
    <row r="219" s="1" customFormat="1" ht="27" customHeight="1" spans="1:12">
      <c r="A219" s="11">
        <v>217</v>
      </c>
      <c r="B219" s="12" t="s">
        <v>327</v>
      </c>
      <c r="C219" s="11" t="str">
        <f>"陶继明"</f>
        <v>陶继明</v>
      </c>
      <c r="D219" s="11" t="s">
        <v>326</v>
      </c>
      <c r="E219" s="13">
        <v>71.35</v>
      </c>
      <c r="F219" s="17">
        <v>82.72</v>
      </c>
      <c r="G219" s="14">
        <v>75.9</v>
      </c>
      <c r="L219" s="2"/>
    </row>
    <row r="220" s="1" customFormat="1" ht="27" customHeight="1" spans="1:12">
      <c r="A220" s="11">
        <v>218</v>
      </c>
      <c r="B220" s="12" t="s">
        <v>328</v>
      </c>
      <c r="C220" s="11" t="str">
        <f>"旷俭"</f>
        <v>旷俭</v>
      </c>
      <c r="D220" s="11" t="s">
        <v>326</v>
      </c>
      <c r="E220" s="13">
        <v>71</v>
      </c>
      <c r="F220" s="17">
        <v>81.46</v>
      </c>
      <c r="G220" s="14">
        <v>75.18</v>
      </c>
      <c r="L220" s="2"/>
    </row>
    <row r="221" s="1" customFormat="1" ht="27" customHeight="1" spans="1:12">
      <c r="A221" s="11">
        <v>219</v>
      </c>
      <c r="B221" s="12" t="s">
        <v>329</v>
      </c>
      <c r="C221" s="11" t="str">
        <f>"罗桢伟"</f>
        <v>罗桢伟</v>
      </c>
      <c r="D221" s="11" t="s">
        <v>326</v>
      </c>
      <c r="E221" s="13">
        <v>70.58</v>
      </c>
      <c r="F221" s="17">
        <v>82.12</v>
      </c>
      <c r="G221" s="14">
        <v>75.2</v>
      </c>
      <c r="L221" s="2"/>
    </row>
    <row r="222" s="1" customFormat="1" ht="27" customHeight="1" spans="1:12">
      <c r="A222" s="11">
        <v>220</v>
      </c>
      <c r="B222" s="12" t="s">
        <v>330</v>
      </c>
      <c r="C222" s="11" t="str">
        <f>"张梦琪"</f>
        <v>张梦琪</v>
      </c>
      <c r="D222" s="11" t="s">
        <v>331</v>
      </c>
      <c r="E222" s="13">
        <v>72.78</v>
      </c>
      <c r="F222" s="17">
        <v>82.76</v>
      </c>
      <c r="G222" s="14">
        <v>76.77</v>
      </c>
      <c r="L222" s="2"/>
    </row>
    <row r="223" s="1" customFormat="1" ht="27" customHeight="1" spans="1:12">
      <c r="A223" s="11">
        <v>221</v>
      </c>
      <c r="B223" s="12" t="s">
        <v>332</v>
      </c>
      <c r="C223" s="11" t="str">
        <f>"李家琪"</f>
        <v>李家琪</v>
      </c>
      <c r="D223" s="11" t="s">
        <v>331</v>
      </c>
      <c r="E223" s="13">
        <v>72.73</v>
      </c>
      <c r="F223" s="17">
        <v>81.14</v>
      </c>
      <c r="G223" s="14">
        <v>76.1</v>
      </c>
      <c r="L223" s="2"/>
    </row>
    <row r="224" s="1" customFormat="1" ht="27" customHeight="1" spans="1:12">
      <c r="A224" s="11">
        <v>222</v>
      </c>
      <c r="B224" s="12" t="s">
        <v>333</v>
      </c>
      <c r="C224" s="11" t="str">
        <f>"石蒙"</f>
        <v>石蒙</v>
      </c>
      <c r="D224" s="11" t="s">
        <v>331</v>
      </c>
      <c r="E224" s="13">
        <v>72.3</v>
      </c>
      <c r="F224" s="17">
        <v>0</v>
      </c>
      <c r="G224" s="14">
        <v>43.38</v>
      </c>
      <c r="L224" s="2"/>
    </row>
    <row r="225" s="1" customFormat="1" ht="27" customHeight="1" spans="1:12">
      <c r="A225" s="11">
        <v>223</v>
      </c>
      <c r="B225" s="12" t="s">
        <v>334</v>
      </c>
      <c r="C225" s="11" t="str">
        <f>"傅东期"</f>
        <v>傅东期</v>
      </c>
      <c r="D225" s="11" t="s">
        <v>331</v>
      </c>
      <c r="E225" s="13">
        <v>72.28</v>
      </c>
      <c r="F225" s="17">
        <v>80.26</v>
      </c>
      <c r="G225" s="14">
        <v>75.47</v>
      </c>
      <c r="L225" s="2"/>
    </row>
    <row r="226" s="1" customFormat="1" ht="27" customHeight="1" spans="1:12">
      <c r="A226" s="11">
        <v>224</v>
      </c>
      <c r="B226" s="12" t="s">
        <v>335</v>
      </c>
      <c r="C226" s="11" t="str">
        <f>"颜高"</f>
        <v>颜高</v>
      </c>
      <c r="D226" s="11" t="s">
        <v>331</v>
      </c>
      <c r="E226" s="13">
        <v>72.03</v>
      </c>
      <c r="F226" s="17">
        <v>79.16</v>
      </c>
      <c r="G226" s="14">
        <v>74.88</v>
      </c>
      <c r="L226" s="2"/>
    </row>
    <row r="227" s="1" customFormat="1" ht="27" customHeight="1" spans="1:12">
      <c r="A227" s="11">
        <v>225</v>
      </c>
      <c r="B227" s="12" t="s">
        <v>336</v>
      </c>
      <c r="C227" s="11" t="str">
        <f>"李斐亚"</f>
        <v>李斐亚</v>
      </c>
      <c r="D227" s="11" t="s">
        <v>331</v>
      </c>
      <c r="E227" s="13">
        <v>69.43</v>
      </c>
      <c r="F227" s="17">
        <v>79.2</v>
      </c>
      <c r="G227" s="14">
        <v>73.34</v>
      </c>
      <c r="L227" s="2"/>
    </row>
    <row r="228" s="1" customFormat="1" ht="27" customHeight="1" spans="1:12">
      <c r="A228" s="11">
        <v>226</v>
      </c>
      <c r="B228" s="12" t="s">
        <v>337</v>
      </c>
      <c r="C228" s="11" t="str">
        <f>"王奔"</f>
        <v>王奔</v>
      </c>
      <c r="D228" s="11" t="s">
        <v>331</v>
      </c>
      <c r="E228" s="13">
        <v>69.43</v>
      </c>
      <c r="F228" s="17">
        <v>74.24</v>
      </c>
      <c r="G228" s="14">
        <v>71.36</v>
      </c>
      <c r="L228" s="2"/>
    </row>
    <row r="229" s="1" customFormat="1" ht="27" customHeight="1" spans="1:12">
      <c r="A229" s="11">
        <v>227</v>
      </c>
      <c r="B229" s="12" t="s">
        <v>338</v>
      </c>
      <c r="C229" s="11" t="str">
        <f>"袁宇环"</f>
        <v>袁宇环</v>
      </c>
      <c r="D229" s="11" t="s">
        <v>339</v>
      </c>
      <c r="E229" s="13">
        <v>73.9</v>
      </c>
      <c r="F229" s="17">
        <v>85.02</v>
      </c>
      <c r="G229" s="14">
        <v>78.35</v>
      </c>
      <c r="L229" s="2"/>
    </row>
    <row r="230" s="1" customFormat="1" ht="27" customHeight="1" spans="1:12">
      <c r="A230" s="11">
        <v>228</v>
      </c>
      <c r="B230" s="12" t="s">
        <v>340</v>
      </c>
      <c r="C230" s="11" t="str">
        <f>"宋声烽"</f>
        <v>宋声烽</v>
      </c>
      <c r="D230" s="11" t="s">
        <v>339</v>
      </c>
      <c r="E230" s="13">
        <v>71.25</v>
      </c>
      <c r="F230" s="17">
        <v>78.38</v>
      </c>
      <c r="G230" s="14">
        <v>74.1</v>
      </c>
      <c r="L230" s="2"/>
    </row>
    <row r="231" s="1" customFormat="1" ht="27" customHeight="1" spans="1:12">
      <c r="A231" s="11">
        <v>229</v>
      </c>
      <c r="B231" s="12" t="s">
        <v>341</v>
      </c>
      <c r="C231" s="11" t="str">
        <f>"胡取涛"</f>
        <v>胡取涛</v>
      </c>
      <c r="D231" s="11" t="s">
        <v>342</v>
      </c>
      <c r="E231" s="13">
        <v>70.6</v>
      </c>
      <c r="F231" s="17">
        <v>0</v>
      </c>
      <c r="G231" s="14">
        <v>42.36</v>
      </c>
      <c r="L231" s="2"/>
    </row>
    <row r="232" s="1" customFormat="1" ht="27" customHeight="1" spans="1:12">
      <c r="A232" s="11">
        <v>230</v>
      </c>
      <c r="B232" s="12" t="s">
        <v>343</v>
      </c>
      <c r="C232" s="11" t="str">
        <f>"武汝慈"</f>
        <v>武汝慈</v>
      </c>
      <c r="D232" s="11" t="s">
        <v>342</v>
      </c>
      <c r="E232" s="13">
        <v>70.45</v>
      </c>
      <c r="F232" s="17">
        <v>79.76</v>
      </c>
      <c r="G232" s="14">
        <v>74.17</v>
      </c>
      <c r="L232" s="2"/>
    </row>
    <row r="233" s="1" customFormat="1" ht="27" customHeight="1" spans="1:12">
      <c r="A233" s="11">
        <v>231</v>
      </c>
      <c r="B233" s="12" t="s">
        <v>344</v>
      </c>
      <c r="C233" s="11" t="str">
        <f>"贺伟奇"</f>
        <v>贺伟奇</v>
      </c>
      <c r="D233" s="11" t="s">
        <v>345</v>
      </c>
      <c r="E233" s="13">
        <v>71.78</v>
      </c>
      <c r="F233" s="17">
        <v>85.02</v>
      </c>
      <c r="G233" s="14">
        <v>77.08</v>
      </c>
      <c r="L233" s="2"/>
    </row>
    <row r="234" s="1" customFormat="1" ht="27" customHeight="1" spans="1:12">
      <c r="A234" s="11">
        <v>232</v>
      </c>
      <c r="B234" s="12" t="s">
        <v>346</v>
      </c>
      <c r="C234" s="11" t="str">
        <f>"李艳"</f>
        <v>李艳</v>
      </c>
      <c r="D234" s="11" t="s">
        <v>345</v>
      </c>
      <c r="E234" s="13">
        <v>69.73</v>
      </c>
      <c r="F234" s="17">
        <v>84</v>
      </c>
      <c r="G234" s="14">
        <v>75.44</v>
      </c>
      <c r="L234" s="2"/>
    </row>
    <row r="235" s="1" customFormat="1" ht="27" customHeight="1" spans="1:12">
      <c r="A235" s="11">
        <v>233</v>
      </c>
      <c r="B235" s="12" t="s">
        <v>347</v>
      </c>
      <c r="C235" s="16" t="str">
        <f>"李云"</f>
        <v>李云</v>
      </c>
      <c r="D235" s="11" t="s">
        <v>348</v>
      </c>
      <c r="E235" s="13">
        <v>66.1</v>
      </c>
      <c r="F235" s="17">
        <v>74.7</v>
      </c>
      <c r="G235" s="14">
        <v>69.54</v>
      </c>
      <c r="L235" s="2"/>
    </row>
    <row r="236" s="1" customFormat="1" ht="27" customHeight="1" spans="1:12">
      <c r="A236" s="11">
        <v>234</v>
      </c>
      <c r="B236" s="12" t="s">
        <v>349</v>
      </c>
      <c r="C236" s="11" t="str">
        <f>"罗思诣"</f>
        <v>罗思诣</v>
      </c>
      <c r="D236" s="11" t="s">
        <v>350</v>
      </c>
      <c r="E236" s="13">
        <v>72.03</v>
      </c>
      <c r="F236" s="17">
        <v>83.2</v>
      </c>
      <c r="G236" s="14">
        <v>76.5</v>
      </c>
      <c r="L236" s="2"/>
    </row>
    <row r="237" s="1" customFormat="1" ht="27" customHeight="1" spans="1:12">
      <c r="A237" s="11">
        <v>235</v>
      </c>
      <c r="B237" s="12" t="s">
        <v>351</v>
      </c>
      <c r="C237" s="11" t="str">
        <f>"旷娅玲"</f>
        <v>旷娅玲</v>
      </c>
      <c r="D237" s="11" t="s">
        <v>350</v>
      </c>
      <c r="E237" s="13">
        <v>72</v>
      </c>
      <c r="F237" s="17">
        <v>81.26</v>
      </c>
      <c r="G237" s="14">
        <v>75.7</v>
      </c>
      <c r="L237" s="2"/>
    </row>
    <row r="238" s="1" customFormat="1" ht="27" customHeight="1" spans="1:12">
      <c r="A238" s="11">
        <v>236</v>
      </c>
      <c r="B238" s="12" t="s">
        <v>352</v>
      </c>
      <c r="C238" s="11" t="str">
        <f>"于亚峰"</f>
        <v>于亚峰</v>
      </c>
      <c r="D238" s="11" t="s">
        <v>350</v>
      </c>
      <c r="E238" s="13">
        <v>70.28</v>
      </c>
      <c r="F238" s="17">
        <v>84.22</v>
      </c>
      <c r="G238" s="14">
        <v>75.86</v>
      </c>
      <c r="L238" s="2"/>
    </row>
    <row r="239" s="1" customFormat="1" ht="27" customHeight="1" spans="1:12">
      <c r="A239" s="11">
        <v>237</v>
      </c>
      <c r="B239" s="12" t="s">
        <v>353</v>
      </c>
      <c r="C239" s="11" t="str">
        <f>"谢柏香"</f>
        <v>谢柏香</v>
      </c>
      <c r="D239" s="11" t="s">
        <v>350</v>
      </c>
      <c r="E239" s="13">
        <v>68.03</v>
      </c>
      <c r="F239" s="17">
        <v>83.78</v>
      </c>
      <c r="G239" s="14">
        <v>74.33</v>
      </c>
      <c r="L239" s="2"/>
    </row>
    <row r="240" s="1" customFormat="1" ht="27" customHeight="1" spans="1:4">
      <c r="A240" s="7"/>
      <c r="B240" s="7"/>
      <c r="C240" s="7"/>
      <c r="D240" s="7"/>
    </row>
    <row r="241" s="1" customFormat="1" ht="27" customHeight="1" spans="1:4">
      <c r="A241" s="7"/>
      <c r="B241" s="7"/>
      <c r="C241" s="7"/>
      <c r="D241" s="7"/>
    </row>
    <row r="242" s="1" customFormat="1" ht="27" customHeight="1" spans="1:4">
      <c r="A242" s="7"/>
      <c r="B242" s="7"/>
      <c r="C242" s="7"/>
      <c r="D242" s="7"/>
    </row>
  </sheetData>
  <mergeCells count="1">
    <mergeCell ref="A1:G1"/>
  </mergeCells>
  <printOptions horizontalCentered="1"/>
  <pageMargins left="0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2020-10-19T05:33:00Z</dcterms:created>
  <dcterms:modified xsi:type="dcterms:W3CDTF">2020-10-20T04:52:44Z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